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5435" windowHeight="7920" tabRatio="797" activeTab="3"/>
  </bookViews>
  <sheets>
    <sheet name="Summary" sheetId="6" r:id="rId1"/>
    <sheet name="General Functions" sheetId="5" r:id="rId2"/>
    <sheet name="Navigating Excel" sheetId="2" r:id="rId3"/>
    <sheet name="Data Lookup" sheetId="1" r:id="rId4"/>
    <sheet name="Data Extraction" sheetId="7" r:id="rId5"/>
    <sheet name="Other Tips" sheetId="3" r:id="rId6"/>
    <sheet name="Conditionals &amp; Calculations" sheetId="4" r:id="rId7"/>
  </sheets>
  <definedNames>
    <definedName name="_xlnm._FilterDatabase" localSheetId="2" hidden="1">'Navigating Excel'!$E$73:$G$75</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6" i="1" l="1"/>
  <c r="E46" i="1" s="1"/>
  <c r="E48" i="1"/>
  <c r="E123" i="4" l="1" a="1"/>
  <c r="E123" i="4" s="1"/>
  <c r="E144" i="4" l="1" a="1"/>
  <c r="E144" i="4" s="1"/>
  <c r="G173" i="4"/>
  <c r="E168" i="4"/>
  <c r="E162" i="4" a="1"/>
  <c r="E162" i="4" s="1"/>
  <c r="D118" i="1" l="1"/>
  <c r="K22" i="4" l="1"/>
  <c r="C88" i="4" l="1" a="1"/>
  <c r="C88" i="4" s="1"/>
  <c r="C85" i="4"/>
  <c r="E134" i="4" a="1"/>
  <c r="E134" i="4" s="1"/>
  <c r="E111" i="4"/>
  <c r="D42" i="1" l="1"/>
  <c r="D40" i="1"/>
  <c r="D48" i="1"/>
  <c r="D78" i="1"/>
  <c r="D77" i="1"/>
  <c r="E61" i="4" l="1"/>
  <c r="E75" i="4"/>
  <c r="E74" i="4"/>
  <c r="E52" i="4"/>
  <c r="E53" i="4"/>
  <c r="E48" i="4"/>
  <c r="E19" i="5" l="1"/>
  <c r="F45" i="5"/>
  <c r="F44" i="5"/>
  <c r="F43" i="5"/>
  <c r="F42" i="5"/>
  <c r="F40" i="5"/>
  <c r="G39" i="5" l="1"/>
  <c r="E38" i="5"/>
  <c r="F38" i="5" s="1"/>
  <c r="E37" i="5"/>
  <c r="F37" i="5" s="1"/>
  <c r="E36" i="5"/>
  <c r="F36" i="5" s="1"/>
  <c r="F33" i="5"/>
  <c r="F34" i="5"/>
  <c r="F32" i="5"/>
  <c r="F31" i="5"/>
  <c r="F28" i="5"/>
  <c r="F27" i="5"/>
  <c r="F26" i="5"/>
  <c r="F25" i="5"/>
  <c r="E21" i="5"/>
  <c r="E24" i="5"/>
  <c r="F24" i="5" s="1"/>
  <c r="F23" i="5"/>
  <c r="F22" i="5"/>
  <c r="F21" i="5"/>
  <c r="E18" i="5"/>
  <c r="F18" i="5" s="1"/>
  <c r="E17" i="5"/>
  <c r="F17" i="5" s="1"/>
  <c r="E15" i="5"/>
  <c r="E14" i="5"/>
  <c r="F14" i="5" s="1"/>
  <c r="E13" i="5"/>
  <c r="E12" i="5"/>
  <c r="F12" i="5" s="1"/>
  <c r="E16" i="5"/>
  <c r="F16" i="5" s="1"/>
  <c r="F10" i="5"/>
  <c r="F9" i="5"/>
  <c r="F8" i="5"/>
  <c r="F7" i="5"/>
  <c r="F6" i="5"/>
  <c r="F20" i="5"/>
  <c r="E11" i="5" l="1"/>
  <c r="F19" i="5" s="1"/>
  <c r="D135" i="1"/>
  <c r="F11" i="5" l="1"/>
  <c r="F15" i="5" s="1"/>
  <c r="F13" i="5"/>
  <c r="D100" i="1"/>
  <c r="D101" i="1"/>
  <c r="D97" i="1"/>
  <c r="D92" i="1"/>
  <c r="D88" i="1"/>
  <c r="D96" i="1"/>
  <c r="C9" i="4" l="1"/>
  <c r="C8" i="4"/>
  <c r="C27" i="4" l="1"/>
  <c r="C24" i="4"/>
  <c r="D126" i="1"/>
  <c r="O113" i="1"/>
  <c r="K117" i="1"/>
  <c r="L116" i="1"/>
  <c r="M116" i="1" s="1"/>
  <c r="N116" i="1" s="1"/>
  <c r="L115" i="1"/>
  <c r="M115" i="1" s="1"/>
  <c r="N115" i="1" s="1"/>
  <c r="L114" i="1"/>
  <c r="L113" i="1"/>
  <c r="M113" i="1" s="1"/>
  <c r="N113" i="1" s="1"/>
  <c r="L112" i="1"/>
  <c r="D75" i="1"/>
  <c r="D74" i="1"/>
  <c r="C72" i="1"/>
  <c r="D60" i="1"/>
  <c r="D61" i="1"/>
  <c r="D32" i="1"/>
  <c r="D36" i="1"/>
  <c r="D19" i="1"/>
  <c r="D15" i="1"/>
  <c r="O116" i="1" l="1"/>
  <c r="L117" i="1"/>
  <c r="M114" i="1"/>
  <c r="N114" i="1" s="1"/>
  <c r="M112" i="1"/>
  <c r="O115" i="1"/>
  <c r="M117" i="1" l="1"/>
  <c r="N112" i="1"/>
  <c r="N117" i="1" s="1"/>
  <c r="O112" i="1"/>
  <c r="O114" i="1"/>
  <c r="O117" i="1" l="1"/>
</calcChain>
</file>

<file path=xl/sharedStrings.xml><?xml version="1.0" encoding="utf-8"?>
<sst xmlns="http://schemas.openxmlformats.org/spreadsheetml/2006/main" count="562" uniqueCount="434">
  <si>
    <t>Pulling data from a range</t>
  </si>
  <si>
    <t>Syntax</t>
  </si>
  <si>
    <t>Result 1</t>
  </si>
  <si>
    <t>Result 2</t>
  </si>
  <si>
    <t>Result 3</t>
  </si>
  <si>
    <t>Result 4</t>
  </si>
  <si>
    <t>Result 5</t>
  </si>
  <si>
    <t>You win</t>
  </si>
  <si>
    <t>You lose</t>
  </si>
  <si>
    <t>You don't lose</t>
  </si>
  <si>
    <t>You fail</t>
  </si>
  <si>
    <t>You pass</t>
  </si>
  <si>
    <t>=INDEX(G17:H21, MATCH(C18,G17:G21,0),2)</t>
  </si>
  <si>
    <t>It can pull data from the left of the range where your primary key is located.</t>
  </si>
  <si>
    <t>It can be utilized to look up both vertically and horizontally within the same formula.</t>
  </si>
  <si>
    <t>Other functions can be utilized along with it, e.g. Column()</t>
  </si>
  <si>
    <t>Example 1</t>
  </si>
  <si>
    <t>Example 2</t>
  </si>
  <si>
    <t>=INDEX(J17:N18,2,MATCH(C21,J17:N17,0))</t>
  </si>
  <si>
    <t>VLOOKUP</t>
  </si>
  <si>
    <t>HLOOKUP</t>
  </si>
  <si>
    <t>Where VLOOKUP will fail</t>
  </si>
  <si>
    <t>=HLOOKUP(C34,J29:N30,2)</t>
  </si>
  <si>
    <t>=VLOOKUP(C30,G29:H33,2)</t>
  </si>
  <si>
    <t>Syntax - syntax is the same for both</t>
  </si>
  <si>
    <t>=index( {enter range or data set} , match( {what you want to find, eg single cell with value} , {range in which the target will be found} , {always use 0} ), {target column})</t>
  </si>
  <si>
    <t>Vertical Index</t>
  </si>
  <si>
    <t>Horizontal Index</t>
  </si>
  <si>
    <t>VLOOKUP &amp; HLOOKUP - if you are going to use VLOOKUP or HLOOKUP, make sure the range you are searching in is always the first in the data set.</t>
  </si>
  <si>
    <t>Helpful Hints</t>
  </si>
  <si>
    <t>John Doe</t>
  </si>
  <si>
    <t>Name</t>
  </si>
  <si>
    <t>SSN</t>
  </si>
  <si>
    <t>Birthdate</t>
  </si>
  <si>
    <t>Ampersand - &amp;</t>
  </si>
  <si>
    <t>Concatenate</t>
  </si>
  <si>
    <t>If you are looking for unique values, you can create a new unique value from which to index data. This can be done by using either the concatenate function or by using &amp;, see examples below.</t>
  </si>
  <si>
    <t>Creating Unique Values</t>
  </si>
  <si>
    <t>Data Matching</t>
  </si>
  <si>
    <t>123</t>
  </si>
  <si>
    <t>104</t>
  </si>
  <si>
    <t>151</t>
  </si>
  <si>
    <t>128</t>
  </si>
  <si>
    <t>778</t>
  </si>
  <si>
    <t>Nonmatching Data</t>
  </si>
  <si>
    <t>Matching Data</t>
  </si>
  <si>
    <t>Nonmatching index</t>
  </si>
  <si>
    <t>Matching index</t>
  </si>
  <si>
    <t>Vertical and Horizontal Lock</t>
  </si>
  <si>
    <t>$C$71:$C$72</t>
  </si>
  <si>
    <t>Vertical Lock</t>
  </si>
  <si>
    <t>Horizontal Lock</t>
  </si>
  <si>
    <t>C$71:C$72</t>
  </si>
  <si>
    <t>$C71:$C72</t>
  </si>
  <si>
    <t>Copy the Formula</t>
  </si>
  <si>
    <t>Calculation Ranges</t>
  </si>
  <si>
    <t>Using the same methods as described above, you can lock the formula ranges so that the formula can be copied without the ranges inside of them updating. Formulas can be locked in one of three ways.  This can be done quickly while creating a formula by pressing F4 while a range is selected.</t>
  </si>
  <si>
    <t>Quick Excel Navigation and Navigating Excel Formulas</t>
  </si>
  <si>
    <t>Move within a formula and toggling between that and moving around the spreadsheet</t>
  </si>
  <si>
    <t>Repeat last action and locking formulas</t>
  </si>
  <si>
    <t>F2</t>
  </si>
  <si>
    <t>F4</t>
  </si>
  <si>
    <t>F1</t>
  </si>
  <si>
    <t>Should be removed from the keyboard, brings up the help menu</t>
  </si>
  <si>
    <t>F3</t>
  </si>
  <si>
    <t>F5</t>
  </si>
  <si>
    <t>Goto dialog</t>
  </si>
  <si>
    <t>F6</t>
  </si>
  <si>
    <t>Change views quickly, e.g. print area and page view</t>
  </si>
  <si>
    <t>F7</t>
  </si>
  <si>
    <t>F8</t>
  </si>
  <si>
    <t>F9</t>
  </si>
  <si>
    <t>F10</t>
  </si>
  <si>
    <t>F11</t>
  </si>
  <si>
    <t>F12</t>
  </si>
  <si>
    <t>Allows you to select a range of cells without holding shift key</t>
  </si>
  <si>
    <t>Calculates workbook or specific item within formula if selected</t>
  </si>
  <si>
    <t>Functions like alt to navigate bars at top</t>
  </si>
  <si>
    <t>Instant chart, should be removed just like F1</t>
  </si>
  <si>
    <t>Save as dialog</t>
  </si>
  <si>
    <t>Alt key</t>
  </si>
  <si>
    <t>CTRL + [</t>
  </si>
  <si>
    <t>CTRL + ]</t>
  </si>
  <si>
    <t>Highlight next cell which references the original cell</t>
  </si>
  <si>
    <t>Highlight source of formula or trace references backwards</t>
  </si>
  <si>
    <t>Shift + F2</t>
  </si>
  <si>
    <t>Edit cell comment</t>
  </si>
  <si>
    <t>CTRL + Page Up</t>
  </si>
  <si>
    <t>Move to next workbook tab</t>
  </si>
  <si>
    <t>CTRL + Page Down</t>
  </si>
  <si>
    <t>Move to next previous tab</t>
  </si>
  <si>
    <t>CTRL + Space</t>
  </si>
  <si>
    <t>Select entire column</t>
  </si>
  <si>
    <t>Shift + Space</t>
  </si>
  <si>
    <t>Select entire row</t>
  </si>
  <si>
    <t>CTRL + Up Arrow</t>
  </si>
  <si>
    <t>CTRL + Down Arrow</t>
  </si>
  <si>
    <t>CTRL + Left Arrow</t>
  </si>
  <si>
    <t>CTRL + Right Arrow</t>
  </si>
  <si>
    <t>Move cursor to beginning of column or first cell with data (if there is a space in your data it will jump to the space)</t>
  </si>
  <si>
    <t>Move cursor to bottom of column or last cell with data (if there is a space in your data it will jump to the space)</t>
  </si>
  <si>
    <t>Move cursor to left of column or first cell with data (if there is a space in your data it will jump to the space)</t>
  </si>
  <si>
    <t>Move cursor to right of column or last cell with data (if there is a space in your data it will jump to the space)</t>
  </si>
  <si>
    <t>CTRL + SHIFT + End</t>
  </si>
  <si>
    <t>Select all cells up to the last cell with data or formatting</t>
  </si>
  <si>
    <t>CTRL + SHIFT + Home</t>
  </si>
  <si>
    <t>Select all cells up to the first cell with data or formatting</t>
  </si>
  <si>
    <t>CTRL + Z</t>
  </si>
  <si>
    <t>Undo last action</t>
  </si>
  <si>
    <t>CTRL + Y</t>
  </si>
  <si>
    <t>Repeat last action</t>
  </si>
  <si>
    <t>Adding tools to quick menu in excel, see example below</t>
  </si>
  <si>
    <t>When attempting to copy formulas or tabs between two excel workbooks you may notice that instead of the copied data including formulas, excel instead pastes the data. To get around this you can force the second document to open in the same instance.</t>
  </si>
  <si>
    <t>To start, open both workbooks. Look at the top of both workbooks and note the names. See screenshot.</t>
  </si>
  <si>
    <t>Next, close one of the workbooks and then navigate to the workbook which is still open.</t>
  </si>
  <si>
    <t>Using either of these methods you should be able to copy tabs or formulas between the two workbooks.</t>
  </si>
  <si>
    <t>Spellcheck</t>
  </si>
  <si>
    <t>Advanced hotkeys - will be explained in its own section, see below.</t>
  </si>
  <si>
    <t>The alt key unlocks a number of features within excel.</t>
  </si>
  <si>
    <t>The majority of the functions we use every day are included on the Home tab. The key combination (alt + h) will show the following options. Note that the combination is a sequence and does not require that each button be held down continuously.</t>
  </si>
  <si>
    <t>To format the box to the left I used the following:</t>
  </si>
  <si>
    <t>alt + h + m + c</t>
  </si>
  <si>
    <t>alt + h + w</t>
  </si>
  <si>
    <t>alt + h + al</t>
  </si>
  <si>
    <t>alt + h + b + s</t>
  </si>
  <si>
    <t>By adding any one of these values to the end of the combination will perform the referenced function. For example, (alt + h + ac) will center the selected cell. A tip to remember the functions as you are learning them, thing through the function name. Self: "I want to merge and center multiple cells and wrap the text so my workpaper is awesome. So I will use the function alt home merge center then alt home wrap text, shortened that will be (alt + h + m + c) then (alt + h + w) or the first letters of each of the words with the exception of text for wrap. This does not work for all of the functions but it does cover a number of the most used ones.</t>
  </si>
  <si>
    <t>An IF statement is a conditional function where you can define criteria which is then matched against the referenced cell.</t>
  </si>
  <si>
    <t>=IF(G6=6,"True","False")</t>
  </si>
  <si>
    <t>Today</t>
  </si>
  <si>
    <t>=IF(MONTH(K13)=MONTH(H13),IF(DAY(K13)=DAY(H13),"Happy Birthday",IF(K13-H13&gt;0,"Only "&amp;H13+365-K13&amp;" more days to go!","Only "&amp;H13-K13&amp;" more days to go!")),IF(K13-H13&gt;0,"Only "&amp;H13+365-K13&amp;" more days to go!","Only "&amp;H13-K13&amp;" more days to go!"))</t>
  </si>
  <si>
    <t>=IF(H13=K13,"Happy Birthday",IF(K13-H13&gt;0,"Only "&amp;H13+365-K13&amp;" more days to go!","Only "&amp;H13-K13&amp;" more days to go!"))</t>
  </si>
  <si>
    <t>Your Next Birthday</t>
  </si>
  <si>
    <t>Troubleshooting formulas</t>
  </si>
  <si>
    <t>The main concepts at play here is the idea that you are attempting to isolate options one at a time by reducing the number of variables to two. This process is repeated until a satisfactory answer is found. Please note that there are numerous ways in which to write a nested conditional function so do your best to understand the concepts instead of getting caught up in the size of the formula. Nested IF statements can be used along side most functions within excel. This makes them one of the most powerful tools at our disposal.</t>
  </si>
  <si>
    <t>Example 3</t>
  </si>
  <si>
    <r>
      <t>=IF(H13=K13,"Happy Birthday",IF</t>
    </r>
    <r>
      <rPr>
        <sz val="11"/>
        <color rgb="FFFF0000"/>
        <rFont val="Calibri"/>
        <family val="2"/>
        <scheme val="minor"/>
      </rPr>
      <t>(</t>
    </r>
    <r>
      <rPr>
        <sz val="11"/>
        <color theme="1"/>
        <rFont val="Calibri"/>
        <family val="2"/>
        <scheme val="minor"/>
      </rPr>
      <t>K13-H13&gt;0,"Only "&amp;H13+365-K13&amp;" more days to go!","Only "&amp;H13-K13&amp;" more days to go!"</t>
    </r>
    <r>
      <rPr>
        <sz val="11"/>
        <color rgb="FFFF0000"/>
        <rFont val="Calibri"/>
        <family val="2"/>
        <scheme val="minor"/>
      </rPr>
      <t>)</t>
    </r>
    <r>
      <rPr>
        <sz val="11"/>
        <color theme="1"/>
        <rFont val="Calibri"/>
        <family val="2"/>
        <scheme val="minor"/>
      </rPr>
      <t>)</t>
    </r>
  </si>
  <si>
    <t>(black parentheses)</t>
  </si>
  <si>
    <r>
      <t>(</t>
    </r>
    <r>
      <rPr>
        <sz val="11"/>
        <color rgb="FFFF0000"/>
        <rFont val="Calibri"/>
        <family val="2"/>
        <scheme val="minor"/>
      </rPr>
      <t>(</t>
    </r>
    <r>
      <rPr>
        <sz val="11"/>
        <color theme="1"/>
        <rFont val="Calibri"/>
        <family val="2"/>
        <scheme val="minor"/>
      </rPr>
      <t>red parentheses</t>
    </r>
    <r>
      <rPr>
        <sz val="11"/>
        <color rgb="FFFF0000"/>
        <rFont val="Calibri"/>
        <family val="2"/>
        <scheme val="minor"/>
      </rPr>
      <t>)</t>
    </r>
    <r>
      <rPr>
        <sz val="11"/>
        <color theme="1"/>
        <rFont val="Calibri"/>
        <family val="2"/>
        <scheme val="minor"/>
      </rPr>
      <t>)</t>
    </r>
  </si>
  <si>
    <r>
      <t>(</t>
    </r>
    <r>
      <rPr>
        <sz val="11"/>
        <color rgb="FFFF0000"/>
        <rFont val="Calibri"/>
        <family val="2"/>
        <scheme val="minor"/>
      </rPr>
      <t>(</t>
    </r>
    <r>
      <rPr>
        <sz val="11"/>
        <color rgb="FF7030A0"/>
        <rFont val="Calibri"/>
        <family val="2"/>
        <scheme val="minor"/>
      </rPr>
      <t>(</t>
    </r>
    <r>
      <rPr>
        <sz val="11"/>
        <color theme="1"/>
        <rFont val="Calibri"/>
        <family val="2"/>
        <scheme val="minor"/>
      </rPr>
      <t>purple parentheses</t>
    </r>
    <r>
      <rPr>
        <sz val="11"/>
        <color rgb="FF7030A0"/>
        <rFont val="Calibri"/>
        <family val="2"/>
        <scheme val="minor"/>
      </rPr>
      <t>)</t>
    </r>
    <r>
      <rPr>
        <sz val="11"/>
        <color rgb="FFFF0000"/>
        <rFont val="Calibri"/>
        <family val="2"/>
        <scheme val="minor"/>
      </rPr>
      <t>)</t>
    </r>
    <r>
      <rPr>
        <sz val="11"/>
        <color theme="1"/>
        <rFont val="Calibri"/>
        <family val="2"/>
        <scheme val="minor"/>
      </rPr>
      <t>)</t>
    </r>
  </si>
  <si>
    <t>Using Example 3 from below, I have recolored the different sections of the formula, much the way excel does for you in the formula bar.</t>
  </si>
  <si>
    <r>
      <t>(</t>
    </r>
    <r>
      <rPr>
        <sz val="11"/>
        <color rgb="FFFF0000"/>
        <rFont val="Calibri"/>
        <family val="2"/>
        <scheme val="minor"/>
      </rPr>
      <t>(</t>
    </r>
    <r>
      <rPr>
        <sz val="11"/>
        <color rgb="FF7030A0"/>
        <rFont val="Calibri"/>
        <family val="2"/>
        <scheme val="minor"/>
      </rPr>
      <t>(</t>
    </r>
    <r>
      <rPr>
        <sz val="11"/>
        <color rgb="FF00B050"/>
        <rFont val="Calibri"/>
        <family val="2"/>
        <scheme val="minor"/>
      </rPr>
      <t>(</t>
    </r>
    <r>
      <rPr>
        <sz val="11"/>
        <color theme="1"/>
        <rFont val="Calibri"/>
        <family val="2"/>
        <scheme val="minor"/>
      </rPr>
      <t>green parentheses</t>
    </r>
    <r>
      <rPr>
        <sz val="11"/>
        <color rgb="FF00B050"/>
        <rFont val="Calibri"/>
        <family val="2"/>
        <scheme val="minor"/>
      </rPr>
      <t>)</t>
    </r>
    <r>
      <rPr>
        <sz val="11"/>
        <color rgb="FF7030A0"/>
        <rFont val="Calibri"/>
        <family val="2"/>
        <scheme val="minor"/>
      </rPr>
      <t>)</t>
    </r>
    <r>
      <rPr>
        <sz val="11"/>
        <color rgb="FFFF0000"/>
        <rFont val="Calibri"/>
        <family val="2"/>
        <scheme val="minor"/>
      </rPr>
      <t>)</t>
    </r>
    <r>
      <rPr>
        <sz val="11"/>
        <color theme="1"/>
        <rFont val="Calibri"/>
        <family val="2"/>
        <scheme val="minor"/>
      </rPr>
      <t>), etc.</t>
    </r>
  </si>
  <si>
    <t>Taking nested functions a step further we can combine IF statements to form more complex formulas.</t>
  </si>
  <si>
    <t>There are two tools included in excel which assist in parsing formulas, F9 and evaluate formula. Evaluate formula can be found on the Formula tab under formula auditing. F9 is more specific and helps to better isolate problems within formulas. I will describe both below.</t>
  </si>
  <si>
    <t>Formula levels - excel breaks down different levels using colors. Red parentheses are always secondary conditions to black parentheses, i.e. they are nested inside.</t>
  </si>
  <si>
    <t>value is a number</t>
  </si>
  <si>
    <t>value is text</t>
  </si>
  <si>
    <t>Text Data</t>
  </si>
  <si>
    <t>Numerical Data</t>
  </si>
  <si>
    <t>To convert a numerical value so it can match against a text reference field, concatenate a blank string (&amp;"") after the cell reference.</t>
  </si>
  <si>
    <t>Before</t>
  </si>
  <si>
    <t>After</t>
  </si>
  <si>
    <t>An alternative to multiplying everything by one is to modify your search value so that it matches the data type of the table you reference. By default, Excel right aligns numbers and left aligns text (though this can be manually overwritten). Another method is by selecting the cell, you can check if a value is treated as text if it has an apostrophe in front of the value (such as '151). This only works if the cell isn't a formula however.</t>
  </si>
  <si>
    <t>To convert a text value so it can match against a numerical reference field, add 0 (+0) after the cell reference.</t>
  </si>
  <si>
    <t>Examples:</t>
  </si>
  <si>
    <t>Numerical</t>
  </si>
  <si>
    <t>Text</t>
  </si>
  <si>
    <t>Note: The modifier needs to be added to the search value and not to the data range (unless an array formula is used)</t>
  </si>
  <si>
    <t>Multiple Instances of the Same File</t>
  </si>
  <si>
    <t>If you find yourself switching back and forth between multiple tabs in one file, there's a way to instead open those tabs as windows. This will allow you to easily reference other tabs split screen.</t>
  </si>
  <si>
    <t>To open, navigate to View &gt; Window &gt; New Window</t>
  </si>
  <si>
    <t>General functions</t>
  </si>
  <si>
    <t>COLUMN</t>
  </si>
  <si>
    <t>ROW</t>
  </si>
  <si>
    <t>DAY</t>
  </si>
  <si>
    <t>DAYS</t>
  </si>
  <si>
    <t>WEEKDAY</t>
  </si>
  <si>
    <t>NETWORKDAYS</t>
  </si>
  <si>
    <t>EOMONTH</t>
  </si>
  <si>
    <t>INDIRECT</t>
  </si>
  <si>
    <t>IFERROR</t>
  </si>
  <si>
    <t>ISBLANK</t>
  </si>
  <si>
    <t>ISNUMBER</t>
  </si>
  <si>
    <t>ISNA</t>
  </si>
  <si>
    <t>FIND</t>
  </si>
  <si>
    <t>LEFT</t>
  </si>
  <si>
    <t>RIGHT</t>
  </si>
  <si>
    <t>MID</t>
  </si>
  <si>
    <t>MONTH</t>
  </si>
  <si>
    <t>YEAR</t>
  </si>
  <si>
    <t>MIN</t>
  </si>
  <si>
    <t>MAX</t>
  </si>
  <si>
    <t>RAND</t>
  </si>
  <si>
    <t>RANDBETWEEN</t>
  </si>
  <si>
    <t>ROUND</t>
  </si>
  <si>
    <t>TEXT</t>
  </si>
  <si>
    <t>TRIM</t>
  </si>
  <si>
    <t>SUBSTITUTE</t>
  </si>
  <si>
    <t>VALUE</t>
  </si>
  <si>
    <t>YEARFRAC</t>
  </si>
  <si>
    <t>WORKDAY</t>
  </si>
  <si>
    <t>John Smith</t>
  </si>
  <si>
    <t>JOHN smith</t>
  </si>
  <si>
    <t>These formulas allows you to change the case of the text within a cell. Lower changes to all lowercase, Upper is uppercase, and Proper is capitalization of the first letter in each word.</t>
  </si>
  <si>
    <t>UPPER</t>
  </si>
  <si>
    <t>PROPER</t>
  </si>
  <si>
    <t>LOWER</t>
  </si>
  <si>
    <t>Examples</t>
  </si>
  <si>
    <t>Finds the number of days between two dates. This can also be performed using the subtract (-) function as excel stores dates as numbers starting from January 1, 1900.</t>
  </si>
  <si>
    <t>Returns the column number for the spreadsheet. For example, Column G represents the 5th column in the spreadsheet and Row 27 represents the 27th row in the spreadsheet. This is useful when using the index(match( functions as it allows you to dynamically change the index/formula for the dataset.</t>
  </si>
  <si>
    <t>Returns the number of workdays between to dates. This is useful for w/p 606 testing for EBPs. The holidays listing at w/p 606 in EBP MET can also be used as part of this function to include holidays.</t>
  </si>
  <si>
    <t>This returns the end of the month after a specified number of months has passed.</t>
  </si>
  <si>
    <t>This returns the date after a specified number of workdays. Can also use holidays as part of this function.</t>
  </si>
  <si>
    <t>Returns the day, month, or year for the specified date. This is useful if you are attempting to perform a calculation on a dataset but only want to calculate for transactions in May or on the 20th of the month. See additional discussion as part of Conditionals.</t>
  </si>
  <si>
    <t>Navigating Excel'!$B$4</t>
  </si>
  <si>
    <t>This function allows you to specify a location within the workbook which can be referenced even though it is text. Useful when you have a bunch of tabs with similar information (same number of columns and rows) so you can build a summary sheet and only have to build each formula once.</t>
  </si>
  <si>
    <t>This function allows you to specify a conditional based upon whether or not the formula fails.</t>
  </si>
  <si>
    <t>Function returns the value TRUE if the referenced cell is blank.</t>
  </si>
  <si>
    <t>Returns TRUE if the referenced cell is a number otherwise it will return FALSE. Useful when working with nested conditionals and the FIND function discussed below.</t>
  </si>
  <si>
    <t>Returns TRUE if the referenced cell is #N/A otherwise it will return FALSE.</t>
  </si>
  <si>
    <t>Adj to fix cash</t>
  </si>
  <si>
    <t>John S. Smith</t>
  </si>
  <si>
    <t>This function pulls the specified number of characters starting with either the left or after using FIND to identify the end point. My example uses FIND to find the first space and pull everything to the left.</t>
  </si>
  <si>
    <t>This is the same as above but it pulls information from the right. The problem with this formula is that excel still evaluates the formula left to right so you can +1 or -1 to fine tune the results. See example.</t>
  </si>
  <si>
    <t>This function can be manipulated more than the LEFT and RIGHT functions. Allows you to identify an area using FIND or other functions and extract only that information.</t>
  </si>
  <si>
    <t>Finds the smallest value in the specified range.</t>
  </si>
  <si>
    <t>Finds the largest value in the specified range.</t>
  </si>
  <si>
    <t>Randomly finds a value between 0 &amp; 1. Changes after each calculation or when using the enter key.</t>
  </si>
  <si>
    <t>Allows you to find a random value between to specified values. Helpful when doing basic random sampling.</t>
  </si>
  <si>
    <t>Rounds the specified value. Can round using both positive {1,2,3} or negative {-1,-2,-3}. When using negative, the function rounds the number starting at the decimal place and moving to the left. Positive rounds values to the right of the decimal. A zero rounds to the nearest dollar.</t>
  </si>
  <si>
    <t>This function allows you to change the formatting of the text or value dynamically within a formula. See examples below.</t>
  </si>
  <si>
    <t>Changes formatting of $, decimal places, commas, or dates. Additional examples can be found using the expand arrow at the bottom right of the Number section on the Home tab. Find the format you want then click ok. Return to that same location and then click the Custom option on the left side of the window. The text box at the top will contain the current formatting of the cell, copy that then add to the TEXT formula. Useful when concatenating information for financial statements.</t>
  </si>
  <si>
    <t>This function removes excess spacing within a formula. The expectation for this function is that there is 1 space between words and no spaces at the beginning or the end, if excess spaces are found they will be removed by this function.</t>
  </si>
  <si>
    <t xml:space="preserve"> Trim      the  excess       </t>
  </si>
  <si>
    <t>Substitute is a very useful formula as it allows you substitute characters within the target cell.</t>
  </si>
  <si>
    <t xml:space="preserve">    Trim    the   excess</t>
  </si>
  <si>
    <t>Using the function to remove the spaces within a cell.</t>
  </si>
  <si>
    <t>1000:Cash Account</t>
  </si>
  <si>
    <t>Removal of the colon.</t>
  </si>
  <si>
    <t>1200 - AR - Operating</t>
  </si>
  <si>
    <t>Removal of only the first dash, including a trim function to remove excess spacing.</t>
  </si>
  <si>
    <t>103458</t>
  </si>
  <si>
    <t>This function returns the value of a referenced cell if it would result in a number.</t>
  </si>
  <si>
    <t>This function returns the percentage of the year between two dates. This is useful when prorating an amount over the remaining year or term.</t>
  </si>
  <si>
    <t>=-100+75=D47*5</t>
  </si>
  <si>
    <r>
      <rPr>
        <b/>
        <sz val="11"/>
        <color theme="1"/>
        <rFont val="Calibri"/>
        <family val="2"/>
        <scheme val="minor"/>
      </rPr>
      <t>Example 1</t>
    </r>
    <r>
      <rPr>
        <sz val="11"/>
        <color theme="1"/>
        <rFont val="Calibri"/>
        <family val="2"/>
        <scheme val="minor"/>
      </rPr>
      <t xml:space="preserve"> - troubleshoot this formula using F9, I have purposefully messed up the logic somewhere. While editing the formula, highlight the "-100+75" within and press F9 to solve. This will give you a value of -25. If you input "-5" at the referenced cell the formula will render true. See another example below.</t>
    </r>
  </si>
  <si>
    <r>
      <rPr>
        <b/>
        <sz val="11"/>
        <color theme="1"/>
        <rFont val="Calibri"/>
        <family val="2"/>
        <scheme val="minor"/>
      </rPr>
      <t>Example 2</t>
    </r>
    <r>
      <rPr>
        <sz val="11"/>
        <color theme="1"/>
        <rFont val="Calibri"/>
        <family val="2"/>
        <scheme val="minor"/>
      </rPr>
      <t xml:space="preserve"> - next up basic arithmetic. One of the formulas below is wrong, use F9 to determine the flawed logic.</t>
    </r>
  </si>
  <si>
    <t>Evaluate</t>
  </si>
  <si>
    <t>=-100+75=D61*5</t>
  </si>
  <si>
    <t>Moving from left to right, the evaluate function solves the individual sections in order based upon the order of operations. The value we are attempting to solve for is -25, however, the formula is multiplying 5 by 0.</t>
  </si>
  <si>
    <t>The evaluate tool allows you to work forward through a conditional or calculation so that the logic of the formula may be directly observed. It can be found under the Formulas tab within the Formula Auditing section. Using the same examples as above, the evaluate function allows us to determine how the formulas are working. Please note, the cell you are attempting to evaluate must be selected prior to evaluating.</t>
  </si>
  <si>
    <r>
      <t xml:space="preserve">Example 2 - </t>
    </r>
    <r>
      <rPr>
        <sz val="11"/>
        <color theme="1"/>
        <rFont val="Calibri"/>
        <family val="2"/>
        <scheme val="minor"/>
      </rPr>
      <t>use evaluate on the formulas below to determine the flawed logic.</t>
    </r>
  </si>
  <si>
    <t>Simply put, the F9 key solves a specific piece of formulas. The portion to be solved is determined by the user and is highlighted before pressing F9. Since F9 immediately solves the highlighted portion of a formula, the change must be reverted afterwards otherwise the formula will be removed and the solved value will be included instead. See example below.</t>
  </si>
  <si>
    <t>Excel includes a number of functions which are relevant to the accounting profession. A few of them have been detailed and explained below. Most of these are fairly self explanatory so the explanations are very general.</t>
  </si>
  <si>
    <t>Function</t>
  </si>
  <si>
    <t>Explanations</t>
  </si>
  <si>
    <t>Example 4 - approximate failure</t>
  </si>
  <si>
    <t>Make sure you complete the exact match portion of the formula or VLOOKUP/HLOOKUP will match approximate values. This is particularly an issue if your information is not sorted. This is also a problem if the formula doesn’t find your exact match, it will return the closest option. The best way to get around these issues is to use INDEX - Match instead.</t>
  </si>
  <si>
    <t>=VLOOKUP(C43,G41:H45,2)</t>
  </si>
  <si>
    <t>=VLOOKUP(C45,G41:H45,2,FALSE)</t>
  </si>
  <si>
    <t>Example 3 - VLOOKUP failure</t>
  </si>
  <si>
    <t>=VLOOKUP(C39,P30:Q34,1)</t>
  </si>
  <si>
    <t>=INDEX(P30:Q34,MATCH(C41,Q30:Q34,0),1)</t>
  </si>
  <si>
    <t>Flash Fill</t>
  </si>
  <si>
    <t>Extracting Unique Values Using Pivot Tables</t>
  </si>
  <si>
    <t>Pivot tables are very useful in manipulating data. One of the most useful I have found is that you can extract the unique values for primary keys within a dataset.  Highlighting the primary keys within your dataset and create pivot table. Select one column of data then copy and paste the data for a listing of unique values.</t>
  </si>
  <si>
    <t>Example 1 - Flash Fill</t>
  </si>
  <si>
    <t>Example 2 - Flash Fill</t>
  </si>
  <si>
    <t>Conditional Functions and Summations</t>
  </si>
  <si>
    <t>Expanding on conditional sum formulas you can build formulas to calculate arrays based upon a defined criteria. There are two primary functions to deal with these types of functions. The primary difference between the function of these formulas is one uses standard formula logic while the other uses arrays to evaluate the criteria.</t>
  </si>
  <si>
    <t>Blue</t>
  </si>
  <si>
    <t>Red</t>
  </si>
  <si>
    <t>Yellow</t>
  </si>
  <si>
    <t>Green</t>
  </si>
  <si>
    <t>Orange</t>
  </si>
  <si>
    <t>=SUMIF(J84:J90,C84,K84:K90)</t>
  </si>
  <si>
    <t>=SUM(IF(J84:J90=C89,K84:K90,0))</t>
  </si>
  <si>
    <t>SUM(IF(</t>
  </si>
  <si>
    <t>SUMIF</t>
  </si>
  <si>
    <t>Purple</t>
  </si>
  <si>
    <t>=SUM(IF(C93="Purple",IF(J84:J90={"Red","Blue"},K84:K90,0),IF(J84:J90=C93,K84:K90,0)))</t>
  </si>
  <si>
    <t xml:space="preserve">Nested Conditional SUM(IF( </t>
  </si>
  <si>
    <t xml:space="preserve">  * Use Purple for the calculation here (adds Red and Blue)</t>
  </si>
  <si>
    <t>The SUMIF function allows you to calculate the value of a dataset which meets a certain criteria. This is a standard function within excel. For multiple conditionals, SUMIFS is the required function. This function is limited as it requires learnings new syntax compared to the SUM(IF( function, see below.</t>
  </si>
  <si>
    <t>Example</t>
  </si>
  <si>
    <t>The SUM(IF( function appears daunting when first looking at the function, however, the function itself is based upon the same syntax as a standard IF function. The added benefit of this function is that it is easier to nest logic for multiple conditionals. One key difference in this function is in order for Excel to understand that you are building an Array function, when editing the formula (not after hitting enter, you must be editing the cell) you must hold Ctrl + Shift then hit Enter. See discussion on Array discussion above.</t>
  </si>
  <si>
    <t>Arrays and Array Formulas</t>
  </si>
  <si>
    <t>Single Cell</t>
  </si>
  <si>
    <t>Array</t>
  </si>
  <si>
    <t>Input</t>
  </si>
  <si>
    <t>Count</t>
  </si>
  <si>
    <t>Single Cell Formula</t>
  </si>
  <si>
    <t>Array Formula</t>
  </si>
  <si>
    <t>Example Detail</t>
  </si>
  <si>
    <t>Same formula syntax except that a range (an array) is referenced for the second formula and Ctrl+Shift then Enter is pressed after completion of the formula instead of just pushing Enter. The formula counts the number of values exceeding the reference cell.</t>
  </si>
  <si>
    <t>=SUM(IF(I84&gt;B84,1,0))</t>
  </si>
  <si>
    <t>=SUM(IF(I86:I94&gt;B86,1,0))</t>
  </si>
  <si>
    <t>An array within Excel is simply a range of data. There are special formulas which can be used to evaluate entire datasets within one formula instead of building a formula and calculating cell by cell. When building array formulas, you are actually building typical formulas, however, instead of selecting a single cell target you select a range of targets (an array) which is then evaluated by Excel.</t>
  </si>
  <si>
    <r>
      <t>1000-</t>
    </r>
    <r>
      <rPr>
        <b/>
        <sz val="11"/>
        <color rgb="FF0070C0"/>
        <rFont val="Calibri"/>
        <family val="2"/>
        <scheme val="minor"/>
      </rPr>
      <t>1005</t>
    </r>
  </si>
  <si>
    <r>
      <t>1000-</t>
    </r>
    <r>
      <rPr>
        <b/>
        <sz val="11"/>
        <color rgb="FF0070C0"/>
        <rFont val="Calibri"/>
        <family val="2"/>
        <scheme val="minor"/>
      </rPr>
      <t>1006</t>
    </r>
  </si>
  <si>
    <r>
      <t>1000-</t>
    </r>
    <r>
      <rPr>
        <b/>
        <sz val="11"/>
        <color rgb="FF0070C0"/>
        <rFont val="Calibri"/>
        <family val="2"/>
        <scheme val="minor"/>
      </rPr>
      <t>1007</t>
    </r>
  </si>
  <si>
    <r>
      <t>1000-</t>
    </r>
    <r>
      <rPr>
        <b/>
        <sz val="11"/>
        <color rgb="FF0070C0"/>
        <rFont val="Calibri"/>
        <family val="2"/>
        <scheme val="minor"/>
      </rPr>
      <t>1007-2</t>
    </r>
  </si>
  <si>
    <r>
      <t>1200-</t>
    </r>
    <r>
      <rPr>
        <b/>
        <sz val="11"/>
        <color rgb="FF0070C0"/>
        <rFont val="Calibri"/>
        <family val="2"/>
        <scheme val="minor"/>
      </rPr>
      <t>2000</t>
    </r>
  </si>
  <si>
    <r>
      <t>1200-</t>
    </r>
    <r>
      <rPr>
        <b/>
        <sz val="11"/>
        <color rgb="FF0070C0"/>
        <rFont val="Calibri"/>
        <family val="2"/>
        <scheme val="minor"/>
      </rPr>
      <t>2000-1</t>
    </r>
  </si>
  <si>
    <r>
      <t>1200-</t>
    </r>
    <r>
      <rPr>
        <b/>
        <sz val="11"/>
        <color rgb="FF0070C0"/>
        <rFont val="Calibri"/>
        <family val="2"/>
        <scheme val="minor"/>
      </rPr>
      <t>2000-2</t>
    </r>
  </si>
  <si>
    <r>
      <t xml:space="preserve">Cash - </t>
    </r>
    <r>
      <rPr>
        <b/>
        <sz val="11"/>
        <color rgb="FF0070C0"/>
        <rFont val="Calibri"/>
        <family val="2"/>
        <scheme val="minor"/>
      </rPr>
      <t>Operating Account</t>
    </r>
  </si>
  <si>
    <r>
      <t xml:space="preserve">Cash - </t>
    </r>
    <r>
      <rPr>
        <b/>
        <sz val="11"/>
        <color rgb="FF0070C0"/>
        <rFont val="Calibri"/>
        <family val="2"/>
        <scheme val="minor"/>
      </rPr>
      <t>Savings Account</t>
    </r>
  </si>
  <si>
    <r>
      <t xml:space="preserve">Cash - </t>
    </r>
    <r>
      <rPr>
        <b/>
        <sz val="11"/>
        <color rgb="FF0070C0"/>
        <rFont val="Calibri"/>
        <family val="2"/>
        <scheme val="minor"/>
      </rPr>
      <t>Investment Account</t>
    </r>
  </si>
  <si>
    <r>
      <t xml:space="preserve">Investments - </t>
    </r>
    <r>
      <rPr>
        <b/>
        <sz val="11"/>
        <color rgb="FF0070C0"/>
        <rFont val="Calibri"/>
        <family val="2"/>
        <scheme val="minor"/>
      </rPr>
      <t>Mutual Funds</t>
    </r>
  </si>
  <si>
    <r>
      <t xml:space="preserve">Investments - </t>
    </r>
    <r>
      <rPr>
        <b/>
        <sz val="11"/>
        <color rgb="FF0070C0"/>
        <rFont val="Calibri"/>
        <family val="2"/>
        <scheme val="minor"/>
      </rPr>
      <t>Stocks</t>
    </r>
  </si>
  <si>
    <r>
      <t xml:space="preserve">Investments - </t>
    </r>
    <r>
      <rPr>
        <b/>
        <sz val="11"/>
        <color rgb="FF0070C0"/>
        <rFont val="Calibri"/>
        <family val="2"/>
        <scheme val="minor"/>
      </rPr>
      <t>Bonds</t>
    </r>
  </si>
  <si>
    <t>Flash Fill is a unique function within excel. This function allows you to extract data from a column or row if there is a consistent pattern within the dataset. This function is automatic within excel as you begin typing next to a column. For the dataset below, begin by typing in the column immediately to the left or right of the text. Begin by typing the information in blue and pressing enter. As you begin typing the second line you will see that there is a suggested autofill shown, press enter and it will continue to fill in the remaining cells. This will work so long as the target cell is adjacent to the original data. One thing to keep in mind, after you initially flash fill the data set, you can update the patterns the function is looking for by finding where the data doesn't match and by retyping to correct that cell. Excel will automatically update the pattern. This is shown as part of Example 2 below, perform the same procedure as Example 1, however, after the initial flash fill is completed you will see that 3 of the lines did not pull the entirety of the blue text. Go to the first cell that pulled the wrong information and type the correct information (this will update the flash fill to include these as part of the pattern.</t>
  </si>
  <si>
    <t>For additional data extraction tools, see General Functions tab for Left, Right, and Mid functions.</t>
  </si>
  <si>
    <t>Conditional Functions Continued</t>
  </si>
  <si>
    <t>=MAX(IF(O144:O150=D144,P144:P150,0))</t>
  </si>
  <si>
    <t>Selecting All Objects on Current Tab</t>
  </si>
  <si>
    <t>This is very helpful when deleting all of the tickmarks for the prior year. As all of the tickmarks used by the PPC tools excel plugin are image files you can select everything by using the GoTo function. This can be activated using the F5 key. A dialog box like below will open.</t>
  </si>
  <si>
    <t>Now, select Special and a new dialog will appear, see right. At this point select objects and push ok. Now at first it will appear as nothing has happened but this is not exactly the case. Before doing anything else press the Delete key. You should see all of the objects on the tab disappear. Now scroll up through this tab and you will see that all of the nice screenshots I worked so hard to create have been deleted in addition to the tickmarks included above. Now press Ctrl + Z to revert the delete. No more holding shift and clicking every tickmark!</t>
  </si>
  <si>
    <t>Note: The new window (-2 and so on) will have some visual differences such as resetting the zoom on every tab (for only that window) to 100% and showing gridlines. If you close the "- 1" version then save, these will become permanent. Always close the other versions first then save with the original window when closing the file. If you save with multiple windows open, the visual differences aren't save (yet) and upon reopening the file, all the multiple windows will reopen.</t>
  </si>
  <si>
    <t>CTRL + Right Arrow Icon</t>
  </si>
  <si>
    <t>CTRL + Left Arrow Icon</t>
  </si>
  <si>
    <t>Scroll to last tab</t>
  </si>
  <si>
    <t>Scroll to first tab</t>
  </si>
  <si>
    <t>Scroll to first tab, see example/screenshot to right</t>
  </si>
  <si>
    <t>Scroll to last tab, see example/screenshot to right</t>
  </si>
  <si>
    <t>This can also be performed by first selecting an image or object within excel and then holding CTRL then pressing A.</t>
  </si>
  <si>
    <t>Locking Formula Ranges (Absolute Cell References)</t>
  </si>
  <si>
    <t>Using conditional formatting to identify duplicates in a dataset.</t>
  </si>
  <si>
    <t xml:space="preserve">This one is pretty easy. Navigate to Conditional Formatting on the Home tab after selecting your dataset. Select Highlight Cell Rules then select Duplicate Values. This will automatically highlight any cells that have duplicate values. </t>
  </si>
  <si>
    <t>This will allow you extra the largest value that still meets the defined criteria.</t>
  </si>
  <si>
    <t>In addition to the SUM function, when using array formulas as described above the function used at the beginning of the formula can be adjusted to accomplish different tasks. Don’t forget CTRL+SHIFT+Enter!</t>
  </si>
  <si>
    <t>=SUM(IF(O144:O152=D150,P144:P152,0))/SUM(IF(O144:O152=D150,1,0))</t>
  </si>
  <si>
    <t>Example - Max</t>
  </si>
  <si>
    <t>&gt;</t>
  </si>
  <si>
    <t>&lt;</t>
  </si>
  <si>
    <t>&lt;&gt;</t>
  </si>
  <si>
    <t>=""</t>
  </si>
  <si>
    <t>Greater than</t>
  </si>
  <si>
    <t>Less than</t>
  </si>
  <si>
    <t>Does not equal</t>
  </si>
  <si>
    <t>Ref is equal to blank</t>
  </si>
  <si>
    <t>&lt;&gt;""</t>
  </si>
  <si>
    <t>Ref does not equal blank</t>
  </si>
  <si>
    <t>Additional conditionals for use in formulas</t>
  </si>
  <si>
    <t>=AVERAGEIF(O144:O152,D167,P144:P152)</t>
  </si>
  <si>
    <t>Conditional Averages</t>
  </si>
  <si>
    <t>Unfortunately the Average function does not work with arrays so you must use two sum formulas to perform this calculation. See example below (uses previous dataset). Conditional averages are particularly useful when you have zeros in your dataset and you want a more accurate average for amounts greater than zero.</t>
  </si>
  <si>
    <t>You can also use the function AVERAGEIF or AVERAGEIFS if you would prefer to not use arrays to perform this calculation.</t>
  </si>
  <si>
    <t>Example - AVERAGEIF</t>
  </si>
  <si>
    <t>Example - AVERAGEIFS</t>
  </si>
  <si>
    <t>Criteria 1</t>
  </si>
  <si>
    <t>Criteria 2</t>
  </si>
  <si>
    <t>=AVERAGEIFS(P144:P152,O144:O152,"&lt;&gt;"&amp;E173,O144:O152,"&lt;&gt;"&amp;E174)</t>
  </si>
  <si>
    <t>Excel Quick Help</t>
  </si>
  <si>
    <t>Index:</t>
  </si>
  <si>
    <t>General Functions</t>
  </si>
  <si>
    <t>Data Lookup</t>
  </si>
  <si>
    <t>Index Match</t>
  </si>
  <si>
    <t>V-Lookup &amp; H-Lookup</t>
  </si>
  <si>
    <t>Using concatenate and &amp;</t>
  </si>
  <si>
    <t>Matching search data when lookups provide errors</t>
  </si>
  <si>
    <t>Locking Formula Ranges</t>
  </si>
  <si>
    <t>Using absolute cell references</t>
  </si>
  <si>
    <t>Data Extraction</t>
  </si>
  <si>
    <t>Using the built-in flash fill tool to extract data</t>
  </si>
  <si>
    <t>Extracting Unique Values</t>
  </si>
  <si>
    <t>Use pivot tables to find unique values within data</t>
  </si>
  <si>
    <t>Overview of common hotkeys within Excel</t>
  </si>
  <si>
    <t>This is an overview of commonly used functions within Excel</t>
  </si>
  <si>
    <t>Using the Index and Match functions to find information within a dataset</t>
  </si>
  <si>
    <t>Using the V &amp; H Lookup functions to find information within a dataset</t>
  </si>
  <si>
    <t>Other Tips</t>
  </si>
  <si>
    <t>Adding Quick Menu Items</t>
  </si>
  <si>
    <t>Opening Windows for Excel Instance</t>
  </si>
  <si>
    <t>Excel Instances</t>
  </si>
  <si>
    <t>Selecting All Objects (tickmarks)</t>
  </si>
  <si>
    <t>Finding Duplicates</t>
  </si>
  <si>
    <t>Tab</t>
  </si>
  <si>
    <t>Description</t>
  </si>
  <si>
    <t>If Statements &amp; Nesting Conditionals</t>
  </si>
  <si>
    <t>If Statements and Nesting Conditionals</t>
  </si>
  <si>
    <t>Troubleshooting Calculations</t>
  </si>
  <si>
    <t>Setting up quick menu (alt menu)</t>
  </si>
  <si>
    <t>Explaining Excel instances and issues with copying between separate instances</t>
  </si>
  <si>
    <t>Opening documents within the same instance (for copying between the two)</t>
  </si>
  <si>
    <t>Quick ways to remove all tickmarks within Excel (e.g. rolling it forward)</t>
  </si>
  <si>
    <t>Quickly locate duplicates within a data range</t>
  </si>
  <si>
    <t>Conditionals &amp; Calculations - Advanced</t>
  </si>
  <si>
    <t>Using IF statements to perform calculations</t>
  </si>
  <si>
    <t>Learn to quickly fix Excel calculation errors</t>
  </si>
  <si>
    <t>Magic?</t>
  </si>
  <si>
    <t>Understanding arrays and array functions</t>
  </si>
  <si>
    <t>Tab Section</t>
  </si>
  <si>
    <t>Navigating Excel</t>
  </si>
  <si>
    <t>Other</t>
  </si>
  <si>
    <t>Other stuff you can do with conditional formulas</t>
  </si>
  <si>
    <t>CaseWare Formulas</t>
  </si>
  <si>
    <t>Adjusting location and size of windows for Windows 10</t>
  </si>
  <si>
    <t>Creating new desktops</t>
  </si>
  <si>
    <t>The quick tools can be added by clicking on the down arrow, see red arrow below. Adjust these buttons for functions that you use most often. Also, make sure to click more commands from the dropdown menu to access more.</t>
  </si>
  <si>
    <t>By pushing the ALT key, you can then push the corresponding number to perform the action quickly. For example, ALT + 1 saves my workbook.</t>
  </si>
  <si>
    <t>Opening to work papers in the same Excel instance</t>
  </si>
  <si>
    <t>Or, go to the following location on your hard drive and then search for and open the second workbook.</t>
  </si>
  <si>
    <t>Quadrants Example</t>
  </si>
  <si>
    <t>Split Screen Example</t>
  </si>
  <si>
    <t>I think everyone knows what Full Screen is so I am not including a screenshot.</t>
  </si>
  <si>
    <t>Go look at Electronic Engagement Procedures v13 starting on page 76. If you want to skip to CaseWare formulas, those begin on pg 85.</t>
  </si>
  <si>
    <t>This tip helps with productivity when a second monitor is not available. Within Windows 10 you have the following options when positioning windows within the system: quadrants,  split screen, and full screen. The different window positions are changed by using the Windows key + arrow keys. For example, to get to a quadrants view (top right location) from full screen you push the following keys in order (Windows Key + right arrow) then (Windows Key + up arrow). Now do this for each quadrant and you are all set. The split screen view only requires that you push the Windows Key then right or left arrow. Keep in mind that this works with almost any window within Windows 10.</t>
  </si>
  <si>
    <t>If you suddenly find yourself with way too many tabs open and you need to keep things more organized in what you are looking at then you can create a new desktop to handle this other information. New desktops can be created by using the Windows Key + Tab then pressing the + sign at the top. Creating a new desktop does not close any of the programs you currently have active but it does allow you to tab between the two desktops at any time using the Windows Key + Tab. Now you can live with application clutter and still keep it organized! See screenshot below.</t>
  </si>
  <si>
    <t>Moving and adjusting windows</t>
  </si>
  <si>
    <t>Change the position of windows quickly</t>
  </si>
  <si>
    <t>Helps to contain application clutter</t>
  </si>
  <si>
    <t>Adobe shortcuts</t>
  </si>
  <si>
    <t>Adobe provides for a few shortcuts to help make life a little easier. The shortcuts I use frequently have been included below.</t>
  </si>
  <si>
    <t>CTRL &amp; + (plus key)</t>
  </si>
  <si>
    <t>CTRL &amp;  - (minus key)</t>
  </si>
  <si>
    <t>CTRL &amp; SHIFT &amp; (plus key)</t>
  </si>
  <si>
    <t>CTRL &amp; SHIFT &amp; (minus key)</t>
  </si>
  <si>
    <t>Zooms out on the active pdf, repeat to quickly zoom out</t>
  </si>
  <si>
    <t>Zooms in on the active pdf, repeat to quickly zoom in</t>
  </si>
  <si>
    <t>Rotate clockwise, repeat to continue to rotate</t>
  </si>
  <si>
    <t>Rotate counterclockwise, repeat to continue to rotate</t>
  </si>
  <si>
    <t>Right &amp; Left Arrows</t>
  </si>
  <si>
    <t>CTRL &amp; 6</t>
  </si>
  <si>
    <t>Insert sticky note</t>
  </si>
  <si>
    <t>When viewing an entire page (zoom ~ 90% for me) also know as fit to width view, this allows you to move to the next page without slowly working your way down the page which happens at times with the page up and down keys.</t>
  </si>
  <si>
    <t>Adobe shortcuts &amp; preferences</t>
  </si>
  <si>
    <t>Also, in the newer versions of Adobe they have switched to using tabs instead of opening documents in new windows. I found this to be rather intrusive as it did not allow for quick switching between documents using ALT + Tab. If you would prefer to open documents in separate windows tabs can be toggled off in the preferences. Edit -&gt; Preferences -&gt; General then look for "Open documents as new tabs in the same window (requires relaunch)" and remove the check mark.</t>
  </si>
  <si>
    <t>A few quick Adobe shortcuts and tips</t>
  </si>
  <si>
    <t>Returns the current day in the week. This function uses Sunday as the start of the week similar to the Windows calendar. Useful when searching for journal entries posted on weekends, e.g. days 1 &amp; 7.</t>
  </si>
  <si>
    <t>Returns the position where the defined value was located otherwise it returns #N/A. Can be used with the ISNUMBER function to find whether a specific word exists within a cell.</t>
  </si>
  <si>
    <t>Using the function =1 in an empty cell, copy the =1 cell and then highlight the data set. Click on Home -&gt; Paste Special -&gt; Operation -&gt; Multiply</t>
  </si>
  <si>
    <t>Nonmatching VLOOKUP</t>
  </si>
  <si>
    <t>Matching VLOOKUP</t>
  </si>
  <si>
    <t xml:space="preserve">Index - Match - this functions similar to a VLOOKUP that everyone is familiar with but it also has some added benefits and capabilities which VLOOKUP does not have. </t>
  </si>
  <si>
    <t>Ensure the data referenced is the same between the two datasets. This is usually an issue when numerical values are considered text by excel. The easiest way I have found to deal with this situation is to multiply everything by 1. Using this method, text will still remain as text but numbers will recognized by excel as such. This will allow the VLOOKUP or INDEX to find what you want. Otherwise you can use the convert to number function when highlighting the data range, however, this may not work if your dataset has different types of data, e.g. text and numbers.</t>
  </si>
  <si>
    <t>=VLOOKUP( {what you want to find, eg single cell with value} , {entire range or data set} , {target column or row} ,  {exact match true or false})</t>
  </si>
  <si>
    <t>This takes the SUM(IF( function further by including additional criteria within the formula which Excel will evaluate. It will perform the same function as the examples above, however, it adds the additional condition in that it will evaluate the color purple in this example. When using purple as the criteria, the formula adds together both Red and Blue to calculate the combined sum.</t>
  </si>
  <si>
    <t>Created by Steve Shivers, CBIZ MHM Philadelphia</t>
  </si>
  <si>
    <t>Quickly bring up named ranges, these are generally not used for auditing</t>
  </si>
  <si>
    <t>CTRL + 9</t>
  </si>
  <si>
    <t>Hide Row</t>
  </si>
  <si>
    <t>CTRL + 0</t>
  </si>
  <si>
    <t>Hide Column</t>
  </si>
  <si>
    <t>Tie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</si>
</sst>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0000_);_(* \(#,##0.0000\);_(* &quot;-&quot;??_);_(@_)"/>
    <numFmt numFmtId="165" formatCode="[$-409]mmmm\ d\,\ yyyy;@"/>
    <numFmt numFmtId="166" formatCode="_(* #,##0_);_(* \(#,##0\);_(* &quot;-&quot;??_);_(@_)"/>
  </numFmts>
  <fonts count="8" x14ac:knownFonts="1">
    <font>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11"/>
      <color rgb="FF7030A0"/>
      <name val="Calibri"/>
      <family val="2"/>
      <scheme val="minor"/>
    </font>
    <font>
      <sz val="11"/>
      <color rgb="FF00B050"/>
      <name val="Calibri"/>
      <family val="2"/>
      <scheme val="minor"/>
    </font>
    <font>
      <b/>
      <sz val="11"/>
      <color rgb="FF0070C0"/>
      <name val="Calibri"/>
      <family val="2"/>
      <scheme val="minor"/>
    </font>
    <font>
      <u/>
      <sz val="11"/>
      <color theme="10"/>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4" tint="0.79998168889431442"/>
        <bgColor indexed="64"/>
      </patternFill>
    </fill>
    <fill>
      <patternFill patternType="solid">
        <fgColor theme="8" tint="0.79998168889431442"/>
        <bgColor indexed="64"/>
      </patternFill>
    </fill>
  </fills>
  <borders count="11">
    <border>
      <left/>
      <right/>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cellStyleXfs>
  <cellXfs count="85">
    <xf numFmtId="0" fontId="0" fillId="0" borderId="0" xfId="0"/>
    <xf numFmtId="0" fontId="0" fillId="0" borderId="0" xfId="0" quotePrefix="1"/>
    <xf numFmtId="14" fontId="0" fillId="0" borderId="0" xfId="0" applyNumberFormat="1"/>
    <xf numFmtId="0" fontId="0" fillId="0" borderId="1" xfId="0" applyBorder="1" applyAlignment="1">
      <alignment horizontal="center"/>
    </xf>
    <xf numFmtId="0" fontId="2" fillId="0" borderId="0" xfId="0" applyFont="1"/>
    <xf numFmtId="0" fontId="0" fillId="0" borderId="0" xfId="0" applyAlignment="1">
      <alignment wrapText="1"/>
    </xf>
    <xf numFmtId="0" fontId="0" fillId="0" borderId="0" xfId="0" quotePrefix="1" applyNumberFormat="1"/>
    <xf numFmtId="43" fontId="0" fillId="0" borderId="0" xfId="1" applyFont="1"/>
    <xf numFmtId="0" fontId="0" fillId="0" borderId="2" xfId="0" applyBorder="1"/>
    <xf numFmtId="0" fontId="0" fillId="0" borderId="0" xfId="0" applyAlignment="1">
      <alignment horizontal="left" wrapText="1"/>
    </xf>
    <xf numFmtId="0" fontId="0" fillId="0" borderId="0" xfId="0" applyFont="1"/>
    <xf numFmtId="0" fontId="0" fillId="2" borderId="0" xfId="0" applyFill="1"/>
    <xf numFmtId="0" fontId="2" fillId="0" borderId="0" xfId="0" applyFont="1" applyFill="1"/>
    <xf numFmtId="0" fontId="0" fillId="0" borderId="0" xfId="0" applyAlignment="1">
      <alignment horizontal="right"/>
    </xf>
    <xf numFmtId="0" fontId="2" fillId="0" borderId="0" xfId="0" applyFont="1" applyAlignment="1">
      <alignment horizontal="left"/>
    </xf>
    <xf numFmtId="14" fontId="0" fillId="3" borderId="9" xfId="0" applyNumberFormat="1" applyFill="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 fillId="0" borderId="0" xfId="0" applyFont="1" applyAlignment="1">
      <alignment horizontal="right"/>
    </xf>
    <xf numFmtId="0" fontId="0" fillId="2" borderId="0" xfId="0" applyFill="1" applyAlignment="1">
      <alignment horizontal="left" wrapText="1"/>
    </xf>
    <xf numFmtId="0" fontId="0" fillId="0" borderId="0" xfId="0" applyAlignment="1">
      <alignment vertical="top" wrapText="1"/>
    </xf>
    <xf numFmtId="0" fontId="0" fillId="0" borderId="0" xfId="0" applyAlignment="1">
      <alignment horizontal="left" wrapText="1"/>
    </xf>
    <xf numFmtId="0" fontId="0" fillId="0" borderId="0" xfId="0" applyAlignment="1">
      <alignment horizontal="left" wrapText="1"/>
    </xf>
    <xf numFmtId="0" fontId="0" fillId="0" borderId="0" xfId="0" applyAlignment="1">
      <alignment horizontal="center"/>
    </xf>
    <xf numFmtId="14" fontId="0" fillId="0" borderId="0" xfId="0" applyNumberFormat="1" applyAlignment="1">
      <alignment horizontal="right"/>
    </xf>
    <xf numFmtId="10" fontId="0" fillId="0" borderId="0" xfId="2" applyNumberFormat="1" applyFont="1"/>
    <xf numFmtId="164" fontId="0" fillId="0" borderId="0" xfId="1" applyNumberFormat="1" applyFont="1"/>
    <xf numFmtId="164" fontId="0" fillId="0" borderId="0" xfId="0" applyNumberFormat="1"/>
    <xf numFmtId="165" fontId="0" fillId="0" borderId="0" xfId="0" applyNumberFormat="1" applyAlignment="1">
      <alignment horizontal="right"/>
    </xf>
    <xf numFmtId="0" fontId="0" fillId="0" borderId="0" xfId="1" applyNumberFormat="1" applyFont="1"/>
    <xf numFmtId="165" fontId="0" fillId="0" borderId="0" xfId="0" applyNumberFormat="1" applyAlignment="1">
      <alignment horizontal="left"/>
    </xf>
    <xf numFmtId="0" fontId="0" fillId="0" borderId="0" xfId="0" applyAlignment="1">
      <alignment vertical="center"/>
    </xf>
    <xf numFmtId="0" fontId="0" fillId="3" borderId="9" xfId="0" applyNumberFormat="1" applyFill="1" applyBorder="1"/>
    <xf numFmtId="0" fontId="2" fillId="0" borderId="1" xfId="0" applyFont="1" applyBorder="1" applyAlignment="1">
      <alignment horizontal="center"/>
    </xf>
    <xf numFmtId="0" fontId="0" fillId="0" borderId="0" xfId="0" applyAlignment="1">
      <alignment vertical="top" wrapText="1"/>
    </xf>
    <xf numFmtId="0" fontId="0" fillId="0" borderId="0" xfId="0" applyAlignment="1">
      <alignment horizontal="left" wrapText="1"/>
    </xf>
    <xf numFmtId="0" fontId="2" fillId="0" borderId="1" xfId="0" applyFont="1" applyBorder="1" applyAlignment="1">
      <alignment horizontal="center"/>
    </xf>
    <xf numFmtId="0" fontId="0" fillId="0" borderId="0" xfId="0" applyAlignment="1">
      <alignment vertical="top" wrapText="1"/>
    </xf>
    <xf numFmtId="0" fontId="0" fillId="0" borderId="0" xfId="0" applyFont="1" applyAlignment="1">
      <alignment horizontal="left" wrapText="1"/>
    </xf>
    <xf numFmtId="0" fontId="0" fillId="0" borderId="0" xfId="0" applyFont="1" applyAlignment="1">
      <alignment wrapText="1"/>
    </xf>
    <xf numFmtId="0" fontId="0" fillId="0" borderId="10" xfId="0" applyBorder="1"/>
    <xf numFmtId="0" fontId="0" fillId="4" borderId="0" xfId="0" applyFill="1"/>
    <xf numFmtId="0" fontId="0" fillId="0" borderId="0" xfId="0" applyFill="1"/>
    <xf numFmtId="0" fontId="0" fillId="2" borderId="0" xfId="0" applyFill="1" applyAlignment="1">
      <alignment vertical="top" wrapText="1"/>
    </xf>
    <xf numFmtId="0" fontId="0" fillId="0" borderId="0" xfId="0" applyAlignment="1">
      <alignment horizontal="left" wrapText="1"/>
    </xf>
    <xf numFmtId="0" fontId="2" fillId="0" borderId="1" xfId="0" applyFont="1" applyBorder="1" applyAlignment="1">
      <alignment horizontal="center"/>
    </xf>
    <xf numFmtId="0" fontId="0" fillId="0" borderId="0" xfId="0" applyFont="1" applyAlignment="1">
      <alignment horizontal="center"/>
    </xf>
    <xf numFmtId="0" fontId="0" fillId="0" borderId="0" xfId="0" applyAlignment="1"/>
    <xf numFmtId="0" fontId="2" fillId="0" borderId="0" xfId="0" applyFont="1" applyBorder="1" applyAlignment="1">
      <alignment horizontal="center"/>
    </xf>
    <xf numFmtId="0" fontId="7" fillId="0" borderId="0" xfId="3"/>
    <xf numFmtId="166" fontId="0" fillId="0" borderId="0" xfId="1" applyNumberFormat="1" applyFont="1"/>
    <xf numFmtId="0" fontId="0" fillId="0" borderId="3" xfId="0" applyFill="1" applyBorder="1"/>
    <xf numFmtId="0" fontId="0" fillId="0" borderId="2" xfId="0" applyFill="1" applyBorder="1"/>
    <xf numFmtId="0" fontId="0" fillId="0" borderId="4" xfId="0" applyFill="1" applyBorder="1"/>
    <xf numFmtId="0" fontId="0" fillId="0" borderId="1" xfId="0" applyFill="1" applyBorder="1"/>
    <xf numFmtId="0" fontId="0" fillId="0" borderId="0" xfId="0" applyAlignment="1">
      <alignment horizontal="left" wrapText="1"/>
    </xf>
    <xf numFmtId="0" fontId="2" fillId="0" borderId="1" xfId="0" applyFont="1" applyBorder="1" applyAlignment="1">
      <alignment horizontal="center"/>
    </xf>
    <xf numFmtId="0" fontId="0" fillId="0" borderId="0" xfId="0" applyAlignment="1">
      <alignment horizontal="left" vertical="center" wrapText="1"/>
    </xf>
    <xf numFmtId="0" fontId="0" fillId="0" borderId="3"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wrapText="1"/>
    </xf>
    <xf numFmtId="0" fontId="0" fillId="0" borderId="0" xfId="0" applyBorder="1" applyAlignment="1">
      <alignment horizontal="left" wrapText="1"/>
    </xf>
    <xf numFmtId="0" fontId="0" fillId="0" borderId="7"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0" fillId="0" borderId="8" xfId="0" applyBorder="1" applyAlignment="1">
      <alignment horizontal="left" wrapText="1"/>
    </xf>
    <xf numFmtId="0" fontId="0" fillId="0" borderId="1" xfId="0" applyBorder="1" applyAlignment="1">
      <alignment horizontal="center"/>
    </xf>
    <xf numFmtId="0" fontId="0" fillId="0" borderId="0" xfId="0" applyAlignment="1">
      <alignment vertical="top" wrapText="1"/>
    </xf>
    <xf numFmtId="0" fontId="0" fillId="0" borderId="0" xfId="0" quotePrefix="1" applyAlignment="1">
      <alignment horizontal="left"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0" fillId="0" borderId="1" xfId="0" applyBorder="1" applyAlignment="1">
      <alignment horizontal="left" vertical="top" wrapText="1"/>
    </xf>
    <xf numFmtId="0" fontId="0" fillId="0" borderId="8" xfId="0" applyBorder="1" applyAlignment="1">
      <alignment horizontal="left" vertical="top" wrapText="1"/>
    </xf>
    <xf numFmtId="0" fontId="0" fillId="0" borderId="0" xfId="0" applyAlignment="1">
      <alignment horizontal="left" vertical="top" wrapText="1"/>
    </xf>
    <xf numFmtId="0" fontId="0" fillId="0" borderId="0" xfId="0" applyFont="1" applyAlignment="1">
      <alignment horizontal="left" wrapText="1"/>
    </xf>
    <xf numFmtId="0" fontId="0" fillId="0" borderId="1" xfId="0" applyFont="1" applyBorder="1" applyAlignment="1">
      <alignment horizontal="center"/>
    </xf>
    <xf numFmtId="0" fontId="0" fillId="4" borderId="0" xfId="0" quotePrefix="1" applyFill="1"/>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gif"/><Relationship Id="rId18" Type="http://schemas.openxmlformats.org/officeDocument/2006/relationships/image" Target="../media/image22.gif"/><Relationship Id="rId26" Type="http://schemas.openxmlformats.org/officeDocument/2006/relationships/image" Target="../media/image30.gif"/><Relationship Id="rId39" Type="http://schemas.openxmlformats.org/officeDocument/2006/relationships/image" Target="../media/image43.gif"/><Relationship Id="rId3" Type="http://schemas.openxmlformats.org/officeDocument/2006/relationships/image" Target="../media/image7.png"/><Relationship Id="rId21" Type="http://schemas.openxmlformats.org/officeDocument/2006/relationships/image" Target="../media/image25.gif"/><Relationship Id="rId34" Type="http://schemas.openxmlformats.org/officeDocument/2006/relationships/image" Target="../media/image38.gif"/><Relationship Id="rId42" Type="http://schemas.openxmlformats.org/officeDocument/2006/relationships/image" Target="../media/image46.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gif"/><Relationship Id="rId25" Type="http://schemas.openxmlformats.org/officeDocument/2006/relationships/image" Target="../media/image29.gif"/><Relationship Id="rId33" Type="http://schemas.openxmlformats.org/officeDocument/2006/relationships/image" Target="../media/image37.gif"/><Relationship Id="rId38" Type="http://schemas.openxmlformats.org/officeDocument/2006/relationships/image" Target="../media/image42.gif"/><Relationship Id="rId2" Type="http://schemas.openxmlformats.org/officeDocument/2006/relationships/image" Target="../media/image6.png"/><Relationship Id="rId16" Type="http://schemas.openxmlformats.org/officeDocument/2006/relationships/image" Target="../media/image20.gif"/><Relationship Id="rId20" Type="http://schemas.openxmlformats.org/officeDocument/2006/relationships/image" Target="../media/image24.gif"/><Relationship Id="rId29" Type="http://schemas.openxmlformats.org/officeDocument/2006/relationships/image" Target="../media/image33.gif"/><Relationship Id="rId41" Type="http://schemas.openxmlformats.org/officeDocument/2006/relationships/image" Target="../media/image45.gif"/><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gif"/><Relationship Id="rId32" Type="http://schemas.openxmlformats.org/officeDocument/2006/relationships/image" Target="../media/image36.gif"/><Relationship Id="rId37" Type="http://schemas.openxmlformats.org/officeDocument/2006/relationships/image" Target="../media/image41.gif"/><Relationship Id="rId40" Type="http://schemas.openxmlformats.org/officeDocument/2006/relationships/image" Target="../media/image44.gif"/><Relationship Id="rId5" Type="http://schemas.openxmlformats.org/officeDocument/2006/relationships/image" Target="../media/image9.png"/><Relationship Id="rId15" Type="http://schemas.openxmlformats.org/officeDocument/2006/relationships/image" Target="../media/image19.gif"/><Relationship Id="rId23" Type="http://schemas.openxmlformats.org/officeDocument/2006/relationships/image" Target="../media/image27.gif"/><Relationship Id="rId28" Type="http://schemas.openxmlformats.org/officeDocument/2006/relationships/image" Target="../media/image32.gif"/><Relationship Id="rId36" Type="http://schemas.openxmlformats.org/officeDocument/2006/relationships/image" Target="../media/image40.gif"/><Relationship Id="rId10" Type="http://schemas.openxmlformats.org/officeDocument/2006/relationships/image" Target="../media/image14.png"/><Relationship Id="rId19" Type="http://schemas.openxmlformats.org/officeDocument/2006/relationships/image" Target="../media/image23.gif"/><Relationship Id="rId31" Type="http://schemas.openxmlformats.org/officeDocument/2006/relationships/image" Target="../media/image35.gif"/><Relationship Id="rId44" Type="http://schemas.openxmlformats.org/officeDocument/2006/relationships/image" Target="../media/image48.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gif"/><Relationship Id="rId22" Type="http://schemas.openxmlformats.org/officeDocument/2006/relationships/image" Target="../media/image26.gif"/><Relationship Id="rId27" Type="http://schemas.openxmlformats.org/officeDocument/2006/relationships/image" Target="../media/image31.gif"/><Relationship Id="rId30" Type="http://schemas.openxmlformats.org/officeDocument/2006/relationships/image" Target="../media/image34.gif"/><Relationship Id="rId35" Type="http://schemas.openxmlformats.org/officeDocument/2006/relationships/image" Target="../media/image39.gif"/><Relationship Id="rId43" Type="http://schemas.openxmlformats.org/officeDocument/2006/relationships/image" Target="../media/image47.png"/></Relationships>
</file>

<file path=xl/drawings/_rels/drawing4.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1</xdr:col>
      <xdr:colOff>428625</xdr:colOff>
      <xdr:row>48</xdr:row>
      <xdr:rowOff>57150</xdr:rowOff>
    </xdr:from>
    <xdr:to>
      <xdr:col>12</xdr:col>
      <xdr:colOff>551458</xdr:colOff>
      <xdr:row>52</xdr:row>
      <xdr:rowOff>104674</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038225" y="7867650"/>
          <a:ext cx="7933333" cy="809524"/>
        </a:xfrm>
        <a:prstGeom prst="rect">
          <a:avLst/>
        </a:prstGeom>
      </xdr:spPr>
    </xdr:pic>
    <xdr:clientData/>
  </xdr:twoCellAnchor>
  <xdr:twoCellAnchor editAs="oneCell">
    <xdr:from>
      <xdr:col>1</xdr:col>
      <xdr:colOff>457200</xdr:colOff>
      <xdr:row>56</xdr:row>
      <xdr:rowOff>95250</xdr:rowOff>
    </xdr:from>
    <xdr:to>
      <xdr:col>22</xdr:col>
      <xdr:colOff>409575</xdr:colOff>
      <xdr:row>63</xdr:row>
      <xdr:rowOff>40556</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066800" y="9429750"/>
          <a:ext cx="13858875" cy="1278806"/>
        </a:xfrm>
        <a:prstGeom prst="rect">
          <a:avLst/>
        </a:prstGeom>
      </xdr:spPr>
    </xdr:pic>
    <xdr:clientData/>
  </xdr:twoCellAnchor>
  <xdr:twoCellAnchor editAs="oneCell">
    <xdr:from>
      <xdr:col>11</xdr:col>
      <xdr:colOff>66675</xdr:colOff>
      <xdr:row>33</xdr:row>
      <xdr:rowOff>47625</xdr:rowOff>
    </xdr:from>
    <xdr:to>
      <xdr:col>17</xdr:col>
      <xdr:colOff>447675</xdr:colOff>
      <xdr:row>38</xdr:row>
      <xdr:rowOff>169060</xdr:rowOff>
    </xdr:to>
    <xdr:pic>
      <xdr:nvPicPr>
        <xdr:cNvPr id="2" name="Picture 1"/>
        <xdr:cNvPicPr>
          <a:picLocks noChangeAspect="1"/>
        </xdr:cNvPicPr>
      </xdr:nvPicPr>
      <xdr:blipFill>
        <a:blip xmlns:r="http://schemas.openxmlformats.org/officeDocument/2006/relationships" r:embed="rId3"/>
        <a:stretch>
          <a:fillRect/>
        </a:stretch>
      </xdr:blipFill>
      <xdr:spPr>
        <a:xfrm>
          <a:off x="7600950" y="5762625"/>
          <a:ext cx="4038600" cy="1073935"/>
        </a:xfrm>
        <a:prstGeom prst="rect">
          <a:avLst/>
        </a:prstGeom>
        <a:ln w="28575">
          <a:solidFill>
            <a:sysClr val="windowText" lastClr="000000"/>
          </a:solidFill>
        </a:ln>
      </xdr:spPr>
    </xdr:pic>
    <xdr:clientData/>
  </xdr:twoCellAnchor>
  <xdr:twoCellAnchor editAs="oneCell">
    <xdr:from>
      <xdr:col>11</xdr:col>
      <xdr:colOff>66675</xdr:colOff>
      <xdr:row>39</xdr:row>
      <xdr:rowOff>66675</xdr:rowOff>
    </xdr:from>
    <xdr:to>
      <xdr:col>18</xdr:col>
      <xdr:colOff>381000</xdr:colOff>
      <xdr:row>44</xdr:row>
      <xdr:rowOff>14590</xdr:rowOff>
    </xdr:to>
    <xdr:pic>
      <xdr:nvPicPr>
        <xdr:cNvPr id="5" name="Picture 4"/>
        <xdr:cNvPicPr>
          <a:picLocks noChangeAspect="1"/>
        </xdr:cNvPicPr>
      </xdr:nvPicPr>
      <xdr:blipFill>
        <a:blip xmlns:r="http://schemas.openxmlformats.org/officeDocument/2006/relationships" r:embed="rId4"/>
        <a:stretch>
          <a:fillRect/>
        </a:stretch>
      </xdr:blipFill>
      <xdr:spPr>
        <a:xfrm>
          <a:off x="7600950" y="6924675"/>
          <a:ext cx="4581525" cy="900415"/>
        </a:xfrm>
        <a:prstGeom prst="rect">
          <a:avLst/>
        </a:prstGeom>
        <a:ln w="28575">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116</xdr:row>
      <xdr:rowOff>95250</xdr:rowOff>
    </xdr:from>
    <xdr:to>
      <xdr:col>7</xdr:col>
      <xdr:colOff>457200</xdr:colOff>
      <xdr:row>116</xdr:row>
      <xdr:rowOff>95250</xdr:rowOff>
    </xdr:to>
    <xdr:cxnSp macro="">
      <xdr:nvCxnSpPr>
        <xdr:cNvPr id="3" name="Straight Arrow Connector 2">
          <a:extLst>
            <a:ext uri="{FF2B5EF4-FFF2-40B4-BE49-F238E27FC236}">
              <a16:creationId xmlns="" xmlns:a16="http://schemas.microsoft.com/office/drawing/2014/main" id="{00000000-0008-0000-0000-000003000000}"/>
            </a:ext>
          </a:extLst>
        </xdr:cNvPr>
        <xdr:cNvCxnSpPr/>
      </xdr:nvCxnSpPr>
      <xdr:spPr>
        <a:xfrm>
          <a:off x="2457450" y="14573250"/>
          <a:ext cx="33051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116</xdr:row>
      <xdr:rowOff>123825</xdr:rowOff>
    </xdr:from>
    <xdr:to>
      <xdr:col>3</xdr:col>
      <xdr:colOff>114300</xdr:colOff>
      <xdr:row>122</xdr:row>
      <xdr:rowOff>9525</xdr:rowOff>
    </xdr:to>
    <xdr:cxnSp macro="">
      <xdr:nvCxnSpPr>
        <xdr:cNvPr id="6" name="Straight Arrow Connector 5">
          <a:extLst>
            <a:ext uri="{FF2B5EF4-FFF2-40B4-BE49-F238E27FC236}">
              <a16:creationId xmlns="" xmlns:a16="http://schemas.microsoft.com/office/drawing/2014/main" id="{00000000-0008-0000-0000-000006000000}"/>
            </a:ext>
          </a:extLst>
        </xdr:cNvPr>
        <xdr:cNvCxnSpPr/>
      </xdr:nvCxnSpPr>
      <xdr:spPr>
        <a:xfrm>
          <a:off x="2457450" y="14601825"/>
          <a:ext cx="0" cy="1028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xdr:colOff>
      <xdr:row>125</xdr:row>
      <xdr:rowOff>66675</xdr:rowOff>
    </xdr:from>
    <xdr:to>
      <xdr:col>3</xdr:col>
      <xdr:colOff>85725</xdr:colOff>
      <xdr:row>130</xdr:row>
      <xdr:rowOff>142875</xdr:rowOff>
    </xdr:to>
    <xdr:cxnSp macro="">
      <xdr:nvCxnSpPr>
        <xdr:cNvPr id="8" name="Straight Arrow Connector 7">
          <a:extLst>
            <a:ext uri="{FF2B5EF4-FFF2-40B4-BE49-F238E27FC236}">
              <a16:creationId xmlns="" xmlns:a16="http://schemas.microsoft.com/office/drawing/2014/main" id="{00000000-0008-0000-0000-000008000000}"/>
            </a:ext>
          </a:extLst>
        </xdr:cNvPr>
        <xdr:cNvCxnSpPr/>
      </xdr:nvCxnSpPr>
      <xdr:spPr>
        <a:xfrm>
          <a:off x="2428875" y="16259175"/>
          <a:ext cx="0" cy="1028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124</xdr:row>
      <xdr:rowOff>142875</xdr:rowOff>
    </xdr:from>
    <xdr:to>
      <xdr:col>7</xdr:col>
      <xdr:colOff>419100</xdr:colOff>
      <xdr:row>124</xdr:row>
      <xdr:rowOff>142875</xdr:rowOff>
    </xdr:to>
    <xdr:cxnSp macro="">
      <xdr:nvCxnSpPr>
        <xdr:cNvPr id="9" name="Straight Arrow Connector 8">
          <a:extLst>
            <a:ext uri="{FF2B5EF4-FFF2-40B4-BE49-F238E27FC236}">
              <a16:creationId xmlns="" xmlns:a16="http://schemas.microsoft.com/office/drawing/2014/main" id="{00000000-0008-0000-0000-000009000000}"/>
            </a:ext>
          </a:extLst>
        </xdr:cNvPr>
        <xdr:cNvCxnSpPr/>
      </xdr:nvCxnSpPr>
      <xdr:spPr>
        <a:xfrm>
          <a:off x="2419350" y="16144875"/>
          <a:ext cx="33051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xdr:colOff>
      <xdr:row>134</xdr:row>
      <xdr:rowOff>66675</xdr:rowOff>
    </xdr:from>
    <xdr:to>
      <xdr:col>3</xdr:col>
      <xdr:colOff>85725</xdr:colOff>
      <xdr:row>139</xdr:row>
      <xdr:rowOff>142875</xdr:rowOff>
    </xdr:to>
    <xdr:cxnSp macro="">
      <xdr:nvCxnSpPr>
        <xdr:cNvPr id="10" name="Straight Arrow Connector 9">
          <a:extLst>
            <a:ext uri="{FF2B5EF4-FFF2-40B4-BE49-F238E27FC236}">
              <a16:creationId xmlns="" xmlns:a16="http://schemas.microsoft.com/office/drawing/2014/main" id="{00000000-0008-0000-0000-00000A000000}"/>
            </a:ext>
          </a:extLst>
        </xdr:cNvPr>
        <xdr:cNvCxnSpPr/>
      </xdr:nvCxnSpPr>
      <xdr:spPr>
        <a:xfrm>
          <a:off x="2428875" y="16259175"/>
          <a:ext cx="0" cy="1028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133</xdr:row>
      <xdr:rowOff>142875</xdr:rowOff>
    </xdr:from>
    <xdr:to>
      <xdr:col>7</xdr:col>
      <xdr:colOff>419100</xdr:colOff>
      <xdr:row>133</xdr:row>
      <xdr:rowOff>142875</xdr:rowOff>
    </xdr:to>
    <xdr:cxnSp macro="">
      <xdr:nvCxnSpPr>
        <xdr:cNvPr id="11" name="Straight Arrow Connector 10">
          <a:extLst>
            <a:ext uri="{FF2B5EF4-FFF2-40B4-BE49-F238E27FC236}">
              <a16:creationId xmlns="" xmlns:a16="http://schemas.microsoft.com/office/drawing/2014/main" id="{00000000-0008-0000-0000-00000B000000}"/>
            </a:ext>
          </a:extLst>
        </xdr:cNvPr>
        <xdr:cNvCxnSpPr/>
      </xdr:nvCxnSpPr>
      <xdr:spPr>
        <a:xfrm>
          <a:off x="2419350" y="16144875"/>
          <a:ext cx="33051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19050</xdr:colOff>
      <xdr:row>6</xdr:row>
      <xdr:rowOff>19050</xdr:rowOff>
    </xdr:from>
    <xdr:to>
      <xdr:col>7</xdr:col>
      <xdr:colOff>390098</xdr:colOff>
      <xdr:row>10</xdr:row>
      <xdr:rowOff>9431</xdr:rowOff>
    </xdr:to>
    <xdr:pic>
      <xdr:nvPicPr>
        <xdr:cNvPr id="20" name="Picture 19">
          <a:extLst>
            <a:ext uri="{FF2B5EF4-FFF2-40B4-BE49-F238E27FC236}">
              <a16:creationId xmlns="" xmlns:a16="http://schemas.microsoft.com/office/drawing/2014/main" id="{00000000-0008-0000-0200-000014000000}"/>
            </a:ext>
          </a:extLst>
        </xdr:cNvPr>
        <xdr:cNvPicPr>
          <a:picLocks noChangeAspect="1"/>
        </xdr:cNvPicPr>
      </xdr:nvPicPr>
      <xdr:blipFill>
        <a:blip xmlns:r="http://schemas.openxmlformats.org/officeDocument/2006/relationships" r:embed="rId1"/>
        <a:stretch>
          <a:fillRect/>
        </a:stretch>
      </xdr:blipFill>
      <xdr:spPr>
        <a:xfrm>
          <a:off x="1238250" y="781050"/>
          <a:ext cx="3419048" cy="752381"/>
        </a:xfrm>
        <a:prstGeom prst="rect">
          <a:avLst/>
        </a:prstGeom>
      </xdr:spPr>
    </xdr:pic>
    <xdr:clientData/>
  </xdr:twoCellAnchor>
  <xdr:twoCellAnchor editAs="oneCell">
    <xdr:from>
      <xdr:col>2</xdr:col>
      <xdr:colOff>9525</xdr:colOff>
      <xdr:row>13</xdr:row>
      <xdr:rowOff>28575</xdr:rowOff>
    </xdr:from>
    <xdr:to>
      <xdr:col>7</xdr:col>
      <xdr:colOff>313906</xdr:colOff>
      <xdr:row>16</xdr:row>
      <xdr:rowOff>123742</xdr:rowOff>
    </xdr:to>
    <xdr:pic>
      <xdr:nvPicPr>
        <xdr:cNvPr id="21" name="Picture 20">
          <a:extLst>
            <a:ext uri="{FF2B5EF4-FFF2-40B4-BE49-F238E27FC236}">
              <a16:creationId xmlns="" xmlns:a16="http://schemas.microsoft.com/office/drawing/2014/main" id="{00000000-0008-0000-0200-000015000000}"/>
            </a:ext>
          </a:extLst>
        </xdr:cNvPr>
        <xdr:cNvPicPr>
          <a:picLocks noChangeAspect="1"/>
        </xdr:cNvPicPr>
      </xdr:nvPicPr>
      <xdr:blipFill>
        <a:blip xmlns:r="http://schemas.openxmlformats.org/officeDocument/2006/relationships" r:embed="rId2"/>
        <a:stretch>
          <a:fillRect/>
        </a:stretch>
      </xdr:blipFill>
      <xdr:spPr>
        <a:xfrm>
          <a:off x="1228725" y="1933575"/>
          <a:ext cx="3352381" cy="666667"/>
        </a:xfrm>
        <a:prstGeom prst="rect">
          <a:avLst/>
        </a:prstGeom>
      </xdr:spPr>
    </xdr:pic>
    <xdr:clientData/>
  </xdr:twoCellAnchor>
  <xdr:twoCellAnchor editAs="oneCell">
    <xdr:from>
      <xdr:col>2</xdr:col>
      <xdr:colOff>9525</xdr:colOff>
      <xdr:row>26</xdr:row>
      <xdr:rowOff>95250</xdr:rowOff>
    </xdr:from>
    <xdr:to>
      <xdr:col>13</xdr:col>
      <xdr:colOff>103925</xdr:colOff>
      <xdr:row>29</xdr:row>
      <xdr:rowOff>38036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1228725" y="3905250"/>
          <a:ext cx="6800000" cy="514286"/>
        </a:xfrm>
        <a:prstGeom prst="rect">
          <a:avLst/>
        </a:prstGeom>
      </xdr:spPr>
    </xdr:pic>
    <xdr:clientData/>
  </xdr:twoCellAnchor>
  <xdr:twoCellAnchor editAs="oneCell">
    <xdr:from>
      <xdr:col>2</xdr:col>
      <xdr:colOff>0</xdr:colOff>
      <xdr:row>32</xdr:row>
      <xdr:rowOff>0</xdr:rowOff>
    </xdr:from>
    <xdr:to>
      <xdr:col>8</xdr:col>
      <xdr:colOff>599543</xdr:colOff>
      <xdr:row>39</xdr:row>
      <xdr:rowOff>37929</xdr:rowOff>
    </xdr:to>
    <xdr:pic>
      <xdr:nvPicPr>
        <xdr:cNvPr id="4" name="Picture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1219200" y="4953000"/>
          <a:ext cx="4257143" cy="1371429"/>
        </a:xfrm>
        <a:prstGeom prst="rect">
          <a:avLst/>
        </a:prstGeom>
      </xdr:spPr>
    </xdr:pic>
    <xdr:clientData/>
  </xdr:twoCellAnchor>
  <xdr:twoCellAnchor editAs="oneCell">
    <xdr:from>
      <xdr:col>2</xdr:col>
      <xdr:colOff>0</xdr:colOff>
      <xdr:row>40</xdr:row>
      <xdr:rowOff>0</xdr:rowOff>
    </xdr:from>
    <xdr:to>
      <xdr:col>6</xdr:col>
      <xdr:colOff>266362</xdr:colOff>
      <xdr:row>54</xdr:row>
      <xdr:rowOff>28238</xdr:rowOff>
    </xdr:to>
    <xdr:pic>
      <xdr:nvPicPr>
        <xdr:cNvPr id="5" name="Picture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1219200" y="6477000"/>
          <a:ext cx="2704762" cy="2695238"/>
        </a:xfrm>
        <a:prstGeom prst="rect">
          <a:avLst/>
        </a:prstGeom>
      </xdr:spPr>
    </xdr:pic>
    <xdr:clientData/>
  </xdr:twoCellAnchor>
  <xdr:twoCellAnchor editAs="oneCell">
    <xdr:from>
      <xdr:col>2</xdr:col>
      <xdr:colOff>0</xdr:colOff>
      <xdr:row>55</xdr:row>
      <xdr:rowOff>0</xdr:rowOff>
    </xdr:from>
    <xdr:to>
      <xdr:col>12</xdr:col>
      <xdr:colOff>270757</xdr:colOff>
      <xdr:row>61</xdr:row>
      <xdr:rowOff>38100</xdr:rowOff>
    </xdr:to>
    <xdr:pic>
      <xdr:nvPicPr>
        <xdr:cNvPr id="6" name="Picture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6"/>
        <a:stretch>
          <a:fillRect/>
        </a:stretch>
      </xdr:blipFill>
      <xdr:spPr>
        <a:xfrm>
          <a:off x="1219200" y="9334500"/>
          <a:ext cx="6366757" cy="1181100"/>
        </a:xfrm>
        <a:prstGeom prst="rect">
          <a:avLst/>
        </a:prstGeom>
      </xdr:spPr>
    </xdr:pic>
    <xdr:clientData/>
  </xdr:twoCellAnchor>
  <xdr:twoCellAnchor editAs="oneCell">
    <xdr:from>
      <xdr:col>2</xdr:col>
      <xdr:colOff>314325</xdr:colOff>
      <xdr:row>63</xdr:row>
      <xdr:rowOff>133351</xdr:rowOff>
    </xdr:from>
    <xdr:to>
      <xdr:col>12</xdr:col>
      <xdr:colOff>422788</xdr:colOff>
      <xdr:row>79</xdr:row>
      <xdr:rowOff>114301</xdr:rowOff>
    </xdr:to>
    <xdr:pic>
      <xdr:nvPicPr>
        <xdr:cNvPr id="9" name="Picture 8">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1533525" y="10991851"/>
          <a:ext cx="6204463" cy="3028950"/>
        </a:xfrm>
        <a:prstGeom prst="rect">
          <a:avLst/>
        </a:prstGeom>
      </xdr:spPr>
    </xdr:pic>
    <xdr:clientData/>
  </xdr:twoCellAnchor>
  <xdr:twoCellAnchor editAs="oneCell">
    <xdr:from>
      <xdr:col>2</xdr:col>
      <xdr:colOff>85725</xdr:colOff>
      <xdr:row>90</xdr:row>
      <xdr:rowOff>57150</xdr:rowOff>
    </xdr:from>
    <xdr:to>
      <xdr:col>4</xdr:col>
      <xdr:colOff>28430</xdr:colOff>
      <xdr:row>96</xdr:row>
      <xdr:rowOff>95102</xdr:rowOff>
    </xdr:to>
    <xdr:pic>
      <xdr:nvPicPr>
        <xdr:cNvPr id="2" name="Picture 1">
          <a:extLst>
            <a:ext uri="{FF2B5EF4-FFF2-40B4-BE49-F238E27FC236}">
              <a16:creationId xmlns="" xmlns:a16="http://schemas.microsoft.com/office/drawing/2014/main" id="{F1AF4487-57E2-4A87-B63B-4F80268408EA}"/>
            </a:ext>
          </a:extLst>
        </xdr:cNvPr>
        <xdr:cNvPicPr>
          <a:picLocks noChangeAspect="1"/>
        </xdr:cNvPicPr>
      </xdr:nvPicPr>
      <xdr:blipFill>
        <a:blip xmlns:r="http://schemas.openxmlformats.org/officeDocument/2006/relationships" r:embed="rId8"/>
        <a:stretch>
          <a:fillRect/>
        </a:stretch>
      </xdr:blipFill>
      <xdr:spPr>
        <a:xfrm>
          <a:off x="1304925" y="16059150"/>
          <a:ext cx="1161905" cy="1180952"/>
        </a:xfrm>
        <a:prstGeom prst="rect">
          <a:avLst/>
        </a:prstGeom>
      </xdr:spPr>
    </xdr:pic>
    <xdr:clientData/>
  </xdr:twoCellAnchor>
  <xdr:twoCellAnchor editAs="oneCell">
    <xdr:from>
      <xdr:col>4</xdr:col>
      <xdr:colOff>219075</xdr:colOff>
      <xdr:row>95</xdr:row>
      <xdr:rowOff>66675</xdr:rowOff>
    </xdr:from>
    <xdr:to>
      <xdr:col>11</xdr:col>
      <xdr:colOff>38670</xdr:colOff>
      <xdr:row>101</xdr:row>
      <xdr:rowOff>95414</xdr:rowOff>
    </xdr:to>
    <xdr:pic>
      <xdr:nvPicPr>
        <xdr:cNvPr id="7" name="Picture 6">
          <a:extLst>
            <a:ext uri="{FF2B5EF4-FFF2-40B4-BE49-F238E27FC236}">
              <a16:creationId xmlns="" xmlns:a16="http://schemas.microsoft.com/office/drawing/2014/main" id="{FE96ABCD-CCA2-48A8-81A9-CB27E575E27B}"/>
            </a:ext>
          </a:extLst>
        </xdr:cNvPr>
        <xdr:cNvPicPr>
          <a:picLocks noChangeAspect="1"/>
        </xdr:cNvPicPr>
      </xdr:nvPicPr>
      <xdr:blipFill>
        <a:blip xmlns:r="http://schemas.openxmlformats.org/officeDocument/2006/relationships" r:embed="rId9"/>
        <a:stretch>
          <a:fillRect/>
        </a:stretch>
      </xdr:blipFill>
      <xdr:spPr>
        <a:xfrm>
          <a:off x="2657475" y="17021175"/>
          <a:ext cx="4086795" cy="1171739"/>
        </a:xfrm>
        <a:prstGeom prst="rect">
          <a:avLst/>
        </a:prstGeom>
        <a:ln>
          <a:solidFill>
            <a:sysClr val="windowText" lastClr="000000"/>
          </a:solidFill>
        </a:ln>
      </xdr:spPr>
    </xdr:pic>
    <xdr:clientData/>
  </xdr:twoCellAnchor>
  <xdr:twoCellAnchor editAs="oneCell">
    <xdr:from>
      <xdr:col>4</xdr:col>
      <xdr:colOff>228600</xdr:colOff>
      <xdr:row>90</xdr:row>
      <xdr:rowOff>66675</xdr:rowOff>
    </xdr:from>
    <xdr:to>
      <xdr:col>10</xdr:col>
      <xdr:colOff>86216</xdr:colOff>
      <xdr:row>94</xdr:row>
      <xdr:rowOff>114413</xdr:rowOff>
    </xdr:to>
    <xdr:pic>
      <xdr:nvPicPr>
        <xdr:cNvPr id="8" name="Picture 7">
          <a:extLst>
            <a:ext uri="{FF2B5EF4-FFF2-40B4-BE49-F238E27FC236}">
              <a16:creationId xmlns="" xmlns:a16="http://schemas.microsoft.com/office/drawing/2014/main" id="{F83B335F-3E91-4E17-B374-70B6ACE15CD0}"/>
            </a:ext>
          </a:extLst>
        </xdr:cNvPr>
        <xdr:cNvPicPr>
          <a:picLocks noChangeAspect="1"/>
        </xdr:cNvPicPr>
      </xdr:nvPicPr>
      <xdr:blipFill>
        <a:blip xmlns:r="http://schemas.openxmlformats.org/officeDocument/2006/relationships" r:embed="rId10"/>
        <a:stretch>
          <a:fillRect/>
        </a:stretch>
      </xdr:blipFill>
      <xdr:spPr>
        <a:xfrm>
          <a:off x="2667000" y="16068675"/>
          <a:ext cx="3515216" cy="809738"/>
        </a:xfrm>
        <a:prstGeom prst="rect">
          <a:avLst/>
        </a:prstGeom>
      </xdr:spPr>
    </xdr:pic>
    <xdr:clientData/>
  </xdr:twoCellAnchor>
  <xdr:twoCellAnchor editAs="oneCell">
    <xdr:from>
      <xdr:col>3</xdr:col>
      <xdr:colOff>95250</xdr:colOff>
      <xdr:row>114</xdr:row>
      <xdr:rowOff>104775</xdr:rowOff>
    </xdr:from>
    <xdr:to>
      <xdr:col>7</xdr:col>
      <xdr:colOff>25793</xdr:colOff>
      <xdr:row>126</xdr:row>
      <xdr:rowOff>38100</xdr:rowOff>
    </xdr:to>
    <xdr:pic>
      <xdr:nvPicPr>
        <xdr:cNvPr id="10" name="Picture 9"/>
        <xdr:cNvPicPr>
          <a:picLocks noChangeAspect="1"/>
        </xdr:cNvPicPr>
      </xdr:nvPicPr>
      <xdr:blipFill>
        <a:blip xmlns:r="http://schemas.openxmlformats.org/officeDocument/2006/relationships" r:embed="rId11"/>
        <a:stretch>
          <a:fillRect/>
        </a:stretch>
      </xdr:blipFill>
      <xdr:spPr>
        <a:xfrm>
          <a:off x="1924050" y="20869275"/>
          <a:ext cx="2368943" cy="2219325"/>
        </a:xfrm>
        <a:prstGeom prst="rect">
          <a:avLst/>
        </a:prstGeom>
      </xdr:spPr>
    </xdr:pic>
    <xdr:clientData/>
  </xdr:twoCellAnchor>
  <xdr:twoCellAnchor editAs="oneCell">
    <xdr:from>
      <xdr:col>8</xdr:col>
      <xdr:colOff>38100</xdr:colOff>
      <xdr:row>114</xdr:row>
      <xdr:rowOff>171450</xdr:rowOff>
    </xdr:from>
    <xdr:to>
      <xdr:col>11</xdr:col>
      <xdr:colOff>305835</xdr:colOff>
      <xdr:row>126</xdr:row>
      <xdr:rowOff>28575</xdr:rowOff>
    </xdr:to>
    <xdr:pic>
      <xdr:nvPicPr>
        <xdr:cNvPr id="11" name="Picture 10"/>
        <xdr:cNvPicPr>
          <a:picLocks noChangeAspect="1"/>
        </xdr:cNvPicPr>
      </xdr:nvPicPr>
      <xdr:blipFill>
        <a:blip xmlns:r="http://schemas.openxmlformats.org/officeDocument/2006/relationships" r:embed="rId12"/>
        <a:stretch>
          <a:fillRect/>
        </a:stretch>
      </xdr:blipFill>
      <xdr:spPr>
        <a:xfrm>
          <a:off x="4914900" y="20935950"/>
          <a:ext cx="2096535" cy="2143125"/>
        </a:xfrm>
        <a:prstGeom prst="rect">
          <a:avLst/>
        </a:prstGeom>
      </xdr:spPr>
    </xdr:pic>
    <xdr:clientData/>
  </xdr:twoCellAnchor>
  <xdr:twoCellAnchor editAs="oneCell">
    <xdr:from>
      <xdr:col>13</xdr:col>
      <xdr:colOff>0</xdr:colOff>
      <xdr:row>116</xdr:row>
      <xdr:rowOff>0</xdr:rowOff>
    </xdr:from>
    <xdr:to>
      <xdr:col>13</xdr:col>
      <xdr:colOff>152400</xdr:colOff>
      <xdr:row>116</xdr:row>
      <xdr:rowOff>152400</xdr:rowOff>
    </xdr:to>
    <xdr:pic>
      <xdr:nvPicPr>
        <xdr:cNvPr id="12" name="Picture 1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924800" y="21145500"/>
          <a:ext cx="152400" cy="152400"/>
        </a:xfrm>
        <a:prstGeom prst="rect">
          <a:avLst/>
        </a:prstGeom>
      </xdr:spPr>
    </xdr:pic>
    <xdr:clientData fLocksWithSheet="0"/>
  </xdr:twoCellAnchor>
  <xdr:twoCellAnchor editAs="oneCell">
    <xdr:from>
      <xdr:col>13</xdr:col>
      <xdr:colOff>0</xdr:colOff>
      <xdr:row>117</xdr:row>
      <xdr:rowOff>0</xdr:rowOff>
    </xdr:from>
    <xdr:to>
      <xdr:col>13</xdr:col>
      <xdr:colOff>152400</xdr:colOff>
      <xdr:row>117</xdr:row>
      <xdr:rowOff>152400</xdr:rowOff>
    </xdr:to>
    <xdr:pic>
      <xdr:nvPicPr>
        <xdr:cNvPr id="13" name="Picture 1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924800" y="21336000"/>
          <a:ext cx="152400" cy="152400"/>
        </a:xfrm>
        <a:prstGeom prst="rect">
          <a:avLst/>
        </a:prstGeom>
      </xdr:spPr>
    </xdr:pic>
    <xdr:clientData fLocksWithSheet="0"/>
  </xdr:twoCellAnchor>
  <xdr:twoCellAnchor editAs="oneCell">
    <xdr:from>
      <xdr:col>13</xdr:col>
      <xdr:colOff>0</xdr:colOff>
      <xdr:row>118</xdr:row>
      <xdr:rowOff>0</xdr:rowOff>
    </xdr:from>
    <xdr:to>
      <xdr:col>13</xdr:col>
      <xdr:colOff>152400</xdr:colOff>
      <xdr:row>118</xdr:row>
      <xdr:rowOff>152400</xdr:rowOff>
    </xdr:to>
    <xdr:pic>
      <xdr:nvPicPr>
        <xdr:cNvPr id="14" name="Picture 1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924800" y="21526500"/>
          <a:ext cx="152400" cy="152400"/>
        </a:xfrm>
        <a:prstGeom prst="rect">
          <a:avLst/>
        </a:prstGeom>
      </xdr:spPr>
    </xdr:pic>
    <xdr:clientData fLocksWithSheet="0"/>
  </xdr:twoCellAnchor>
  <xdr:twoCellAnchor editAs="oneCell">
    <xdr:from>
      <xdr:col>13</xdr:col>
      <xdr:colOff>0</xdr:colOff>
      <xdr:row>119</xdr:row>
      <xdr:rowOff>0</xdr:rowOff>
    </xdr:from>
    <xdr:to>
      <xdr:col>13</xdr:col>
      <xdr:colOff>152400</xdr:colOff>
      <xdr:row>119</xdr:row>
      <xdr:rowOff>152400</xdr:rowOff>
    </xdr:to>
    <xdr:pic>
      <xdr:nvPicPr>
        <xdr:cNvPr id="15" name="Picture 1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924800" y="21717000"/>
          <a:ext cx="152400" cy="152400"/>
        </a:xfrm>
        <a:prstGeom prst="rect">
          <a:avLst/>
        </a:prstGeom>
      </xdr:spPr>
    </xdr:pic>
    <xdr:clientData fLocksWithSheet="0"/>
  </xdr:twoCellAnchor>
  <xdr:twoCellAnchor editAs="oneCell">
    <xdr:from>
      <xdr:col>13</xdr:col>
      <xdr:colOff>0</xdr:colOff>
      <xdr:row>120</xdr:row>
      <xdr:rowOff>0</xdr:rowOff>
    </xdr:from>
    <xdr:to>
      <xdr:col>13</xdr:col>
      <xdr:colOff>152400</xdr:colOff>
      <xdr:row>120</xdr:row>
      <xdr:rowOff>152400</xdr:rowOff>
    </xdr:to>
    <xdr:pic>
      <xdr:nvPicPr>
        <xdr:cNvPr id="16" name="Picture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924800" y="21907500"/>
          <a:ext cx="152400" cy="152400"/>
        </a:xfrm>
        <a:prstGeom prst="rect">
          <a:avLst/>
        </a:prstGeom>
      </xdr:spPr>
    </xdr:pic>
    <xdr:clientData fLocksWithSheet="0"/>
  </xdr:twoCellAnchor>
  <xdr:twoCellAnchor editAs="oneCell">
    <xdr:from>
      <xdr:col>13</xdr:col>
      <xdr:colOff>0</xdr:colOff>
      <xdr:row>121</xdr:row>
      <xdr:rowOff>0</xdr:rowOff>
    </xdr:from>
    <xdr:to>
      <xdr:col>13</xdr:col>
      <xdr:colOff>152400</xdr:colOff>
      <xdr:row>121</xdr:row>
      <xdr:rowOff>152400</xdr:rowOff>
    </xdr:to>
    <xdr:pic>
      <xdr:nvPicPr>
        <xdr:cNvPr id="17" name="Picture 1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924800" y="22098000"/>
          <a:ext cx="152400" cy="152400"/>
        </a:xfrm>
        <a:prstGeom prst="rect">
          <a:avLst/>
        </a:prstGeom>
      </xdr:spPr>
    </xdr:pic>
    <xdr:clientData fLocksWithSheet="0"/>
  </xdr:twoCellAnchor>
  <xdr:twoCellAnchor editAs="oneCell">
    <xdr:from>
      <xdr:col>13</xdr:col>
      <xdr:colOff>0</xdr:colOff>
      <xdr:row>122</xdr:row>
      <xdr:rowOff>0</xdr:rowOff>
    </xdr:from>
    <xdr:to>
      <xdr:col>13</xdr:col>
      <xdr:colOff>152400</xdr:colOff>
      <xdr:row>122</xdr:row>
      <xdr:rowOff>152400</xdr:rowOff>
    </xdr:to>
    <xdr:pic>
      <xdr:nvPicPr>
        <xdr:cNvPr id="18" name="Picture 1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924800" y="22288500"/>
          <a:ext cx="152400" cy="152400"/>
        </a:xfrm>
        <a:prstGeom prst="rect">
          <a:avLst/>
        </a:prstGeom>
      </xdr:spPr>
    </xdr:pic>
    <xdr:clientData fLocksWithSheet="0"/>
  </xdr:twoCellAnchor>
  <xdr:twoCellAnchor editAs="oneCell">
    <xdr:from>
      <xdr:col>13</xdr:col>
      <xdr:colOff>0</xdr:colOff>
      <xdr:row>123</xdr:row>
      <xdr:rowOff>0</xdr:rowOff>
    </xdr:from>
    <xdr:to>
      <xdr:col>13</xdr:col>
      <xdr:colOff>152400</xdr:colOff>
      <xdr:row>123</xdr:row>
      <xdr:rowOff>152400</xdr:rowOff>
    </xdr:to>
    <xdr:pic>
      <xdr:nvPicPr>
        <xdr:cNvPr id="19" name="Picture 1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924800" y="22479000"/>
          <a:ext cx="152400" cy="152400"/>
        </a:xfrm>
        <a:prstGeom prst="rect">
          <a:avLst/>
        </a:prstGeom>
      </xdr:spPr>
    </xdr:pic>
    <xdr:clientData fLocksWithSheet="0"/>
  </xdr:twoCellAnchor>
  <xdr:twoCellAnchor editAs="oneCell">
    <xdr:from>
      <xdr:col>13</xdr:col>
      <xdr:colOff>0</xdr:colOff>
      <xdr:row>124</xdr:row>
      <xdr:rowOff>0</xdr:rowOff>
    </xdr:from>
    <xdr:to>
      <xdr:col>13</xdr:col>
      <xdr:colOff>152400</xdr:colOff>
      <xdr:row>124</xdr:row>
      <xdr:rowOff>152400</xdr:rowOff>
    </xdr:to>
    <xdr:pic>
      <xdr:nvPicPr>
        <xdr:cNvPr id="22"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24800" y="22669500"/>
          <a:ext cx="152400" cy="152400"/>
        </a:xfrm>
        <a:prstGeom prst="rect">
          <a:avLst/>
        </a:prstGeom>
      </xdr:spPr>
    </xdr:pic>
    <xdr:clientData fLocksWithSheet="0"/>
  </xdr:twoCellAnchor>
  <xdr:twoCellAnchor editAs="oneCell">
    <xdr:from>
      <xdr:col>13</xdr:col>
      <xdr:colOff>0</xdr:colOff>
      <xdr:row>125</xdr:row>
      <xdr:rowOff>0</xdr:rowOff>
    </xdr:from>
    <xdr:to>
      <xdr:col>13</xdr:col>
      <xdr:colOff>152400</xdr:colOff>
      <xdr:row>125</xdr:row>
      <xdr:rowOff>152400</xdr:rowOff>
    </xdr:to>
    <xdr:pic>
      <xdr:nvPicPr>
        <xdr:cNvPr id="23" name="Picture 2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924800" y="22860000"/>
          <a:ext cx="152400" cy="152400"/>
        </a:xfrm>
        <a:prstGeom prst="rect">
          <a:avLst/>
        </a:prstGeom>
      </xdr:spPr>
    </xdr:pic>
    <xdr:clientData fLocksWithSheet="0"/>
  </xdr:twoCellAnchor>
  <xdr:twoCellAnchor editAs="oneCell">
    <xdr:from>
      <xdr:col>14</xdr:col>
      <xdr:colOff>0</xdr:colOff>
      <xdr:row>116</xdr:row>
      <xdr:rowOff>0</xdr:rowOff>
    </xdr:from>
    <xdr:to>
      <xdr:col>14</xdr:col>
      <xdr:colOff>152400</xdr:colOff>
      <xdr:row>116</xdr:row>
      <xdr:rowOff>152400</xdr:rowOff>
    </xdr:to>
    <xdr:pic>
      <xdr:nvPicPr>
        <xdr:cNvPr id="24" name="Picture 2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534400" y="21145500"/>
          <a:ext cx="152400" cy="152400"/>
        </a:xfrm>
        <a:prstGeom prst="rect">
          <a:avLst/>
        </a:prstGeom>
      </xdr:spPr>
    </xdr:pic>
    <xdr:clientData fLocksWithSheet="0"/>
  </xdr:twoCellAnchor>
  <xdr:twoCellAnchor editAs="oneCell">
    <xdr:from>
      <xdr:col>14</xdr:col>
      <xdr:colOff>0</xdr:colOff>
      <xdr:row>117</xdr:row>
      <xdr:rowOff>0</xdr:rowOff>
    </xdr:from>
    <xdr:to>
      <xdr:col>14</xdr:col>
      <xdr:colOff>152400</xdr:colOff>
      <xdr:row>117</xdr:row>
      <xdr:rowOff>152400</xdr:rowOff>
    </xdr:to>
    <xdr:pic>
      <xdr:nvPicPr>
        <xdr:cNvPr id="25" name="Picture 2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534400" y="21336000"/>
          <a:ext cx="152400" cy="152400"/>
        </a:xfrm>
        <a:prstGeom prst="rect">
          <a:avLst/>
        </a:prstGeom>
      </xdr:spPr>
    </xdr:pic>
    <xdr:clientData fLocksWithSheet="0"/>
  </xdr:twoCellAnchor>
  <xdr:twoCellAnchor editAs="oneCell">
    <xdr:from>
      <xdr:col>14</xdr:col>
      <xdr:colOff>0</xdr:colOff>
      <xdr:row>118</xdr:row>
      <xdr:rowOff>0</xdr:rowOff>
    </xdr:from>
    <xdr:to>
      <xdr:col>14</xdr:col>
      <xdr:colOff>152400</xdr:colOff>
      <xdr:row>118</xdr:row>
      <xdr:rowOff>152400</xdr:rowOff>
    </xdr:to>
    <xdr:pic>
      <xdr:nvPicPr>
        <xdr:cNvPr id="26" name="Picture 2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534400" y="21526500"/>
          <a:ext cx="152400" cy="152400"/>
        </a:xfrm>
        <a:prstGeom prst="rect">
          <a:avLst/>
        </a:prstGeom>
      </xdr:spPr>
    </xdr:pic>
    <xdr:clientData fLocksWithSheet="0"/>
  </xdr:twoCellAnchor>
  <xdr:twoCellAnchor editAs="oneCell">
    <xdr:from>
      <xdr:col>14</xdr:col>
      <xdr:colOff>0</xdr:colOff>
      <xdr:row>119</xdr:row>
      <xdr:rowOff>0</xdr:rowOff>
    </xdr:from>
    <xdr:to>
      <xdr:col>14</xdr:col>
      <xdr:colOff>152400</xdr:colOff>
      <xdr:row>119</xdr:row>
      <xdr:rowOff>152400</xdr:rowOff>
    </xdr:to>
    <xdr:pic>
      <xdr:nvPicPr>
        <xdr:cNvPr id="27" name="Picture 26"/>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534400" y="21717000"/>
          <a:ext cx="152400" cy="152400"/>
        </a:xfrm>
        <a:prstGeom prst="rect">
          <a:avLst/>
        </a:prstGeom>
      </xdr:spPr>
    </xdr:pic>
    <xdr:clientData fLocksWithSheet="0"/>
  </xdr:twoCellAnchor>
  <xdr:twoCellAnchor editAs="oneCell">
    <xdr:from>
      <xdr:col>14</xdr:col>
      <xdr:colOff>0</xdr:colOff>
      <xdr:row>120</xdr:row>
      <xdr:rowOff>0</xdr:rowOff>
    </xdr:from>
    <xdr:to>
      <xdr:col>14</xdr:col>
      <xdr:colOff>152400</xdr:colOff>
      <xdr:row>120</xdr:row>
      <xdr:rowOff>152400</xdr:rowOff>
    </xdr:to>
    <xdr:pic>
      <xdr:nvPicPr>
        <xdr:cNvPr id="28" name="Picture 2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534400" y="21907500"/>
          <a:ext cx="152400" cy="152400"/>
        </a:xfrm>
        <a:prstGeom prst="rect">
          <a:avLst/>
        </a:prstGeom>
      </xdr:spPr>
    </xdr:pic>
    <xdr:clientData fLocksWithSheet="0"/>
  </xdr:twoCellAnchor>
  <xdr:twoCellAnchor editAs="oneCell">
    <xdr:from>
      <xdr:col>14</xdr:col>
      <xdr:colOff>0</xdr:colOff>
      <xdr:row>121</xdr:row>
      <xdr:rowOff>0</xdr:rowOff>
    </xdr:from>
    <xdr:to>
      <xdr:col>14</xdr:col>
      <xdr:colOff>152400</xdr:colOff>
      <xdr:row>121</xdr:row>
      <xdr:rowOff>152400</xdr:rowOff>
    </xdr:to>
    <xdr:pic>
      <xdr:nvPicPr>
        <xdr:cNvPr id="29" name="Picture 2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8534400" y="22098000"/>
          <a:ext cx="152400" cy="152400"/>
        </a:xfrm>
        <a:prstGeom prst="rect">
          <a:avLst/>
        </a:prstGeom>
      </xdr:spPr>
    </xdr:pic>
    <xdr:clientData fLocksWithSheet="0"/>
  </xdr:twoCellAnchor>
  <xdr:twoCellAnchor editAs="oneCell">
    <xdr:from>
      <xdr:col>14</xdr:col>
      <xdr:colOff>0</xdr:colOff>
      <xdr:row>122</xdr:row>
      <xdr:rowOff>0</xdr:rowOff>
    </xdr:from>
    <xdr:to>
      <xdr:col>14</xdr:col>
      <xdr:colOff>152400</xdr:colOff>
      <xdr:row>122</xdr:row>
      <xdr:rowOff>152400</xdr:rowOff>
    </xdr:to>
    <xdr:pic>
      <xdr:nvPicPr>
        <xdr:cNvPr id="30" name="Picture 29"/>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534400" y="22288500"/>
          <a:ext cx="152400" cy="152400"/>
        </a:xfrm>
        <a:prstGeom prst="rect">
          <a:avLst/>
        </a:prstGeom>
      </xdr:spPr>
    </xdr:pic>
    <xdr:clientData fLocksWithSheet="0"/>
  </xdr:twoCellAnchor>
  <xdr:twoCellAnchor editAs="oneCell">
    <xdr:from>
      <xdr:col>14</xdr:col>
      <xdr:colOff>0</xdr:colOff>
      <xdr:row>123</xdr:row>
      <xdr:rowOff>0</xdr:rowOff>
    </xdr:from>
    <xdr:to>
      <xdr:col>14</xdr:col>
      <xdr:colOff>152400</xdr:colOff>
      <xdr:row>123</xdr:row>
      <xdr:rowOff>152400</xdr:rowOff>
    </xdr:to>
    <xdr:pic>
      <xdr:nvPicPr>
        <xdr:cNvPr id="31" name="Picture 30"/>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534400" y="22479000"/>
          <a:ext cx="152400" cy="152400"/>
        </a:xfrm>
        <a:prstGeom prst="rect">
          <a:avLst/>
        </a:prstGeom>
      </xdr:spPr>
    </xdr:pic>
    <xdr:clientData fLocksWithSheet="0"/>
  </xdr:twoCellAnchor>
  <xdr:twoCellAnchor editAs="oneCell">
    <xdr:from>
      <xdr:col>14</xdr:col>
      <xdr:colOff>0</xdr:colOff>
      <xdr:row>124</xdr:row>
      <xdr:rowOff>0</xdr:rowOff>
    </xdr:from>
    <xdr:to>
      <xdr:col>14</xdr:col>
      <xdr:colOff>152400</xdr:colOff>
      <xdr:row>124</xdr:row>
      <xdr:rowOff>152400</xdr:rowOff>
    </xdr:to>
    <xdr:pic>
      <xdr:nvPicPr>
        <xdr:cNvPr id="32" name="Picture 3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534400" y="22669500"/>
          <a:ext cx="152400" cy="152400"/>
        </a:xfrm>
        <a:prstGeom prst="rect">
          <a:avLst/>
        </a:prstGeom>
      </xdr:spPr>
    </xdr:pic>
    <xdr:clientData fLocksWithSheet="0"/>
  </xdr:twoCellAnchor>
  <xdr:twoCellAnchor editAs="oneCell">
    <xdr:from>
      <xdr:col>14</xdr:col>
      <xdr:colOff>0</xdr:colOff>
      <xdr:row>125</xdr:row>
      <xdr:rowOff>0</xdr:rowOff>
    </xdr:from>
    <xdr:to>
      <xdr:col>14</xdr:col>
      <xdr:colOff>152400</xdr:colOff>
      <xdr:row>125</xdr:row>
      <xdr:rowOff>152400</xdr:rowOff>
    </xdr:to>
    <xdr:pic>
      <xdr:nvPicPr>
        <xdr:cNvPr id="33" name="Picture 3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8534400" y="22860000"/>
          <a:ext cx="152400" cy="152400"/>
        </a:xfrm>
        <a:prstGeom prst="rect">
          <a:avLst/>
        </a:prstGeom>
      </xdr:spPr>
    </xdr:pic>
    <xdr:clientData fLocksWithSheet="0"/>
  </xdr:twoCellAnchor>
  <xdr:twoCellAnchor editAs="oneCell">
    <xdr:from>
      <xdr:col>15</xdr:col>
      <xdr:colOff>0</xdr:colOff>
      <xdr:row>116</xdr:row>
      <xdr:rowOff>0</xdr:rowOff>
    </xdr:from>
    <xdr:to>
      <xdr:col>15</xdr:col>
      <xdr:colOff>152400</xdr:colOff>
      <xdr:row>116</xdr:row>
      <xdr:rowOff>152400</xdr:rowOff>
    </xdr:to>
    <xdr:pic>
      <xdr:nvPicPr>
        <xdr:cNvPr id="34" name="Picture 33"/>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9144000" y="21145500"/>
          <a:ext cx="152400" cy="152400"/>
        </a:xfrm>
        <a:prstGeom prst="rect">
          <a:avLst/>
        </a:prstGeom>
      </xdr:spPr>
    </xdr:pic>
    <xdr:clientData fLocksWithSheet="0"/>
  </xdr:twoCellAnchor>
  <xdr:twoCellAnchor editAs="oneCell">
    <xdr:from>
      <xdr:col>15</xdr:col>
      <xdr:colOff>0</xdr:colOff>
      <xdr:row>117</xdr:row>
      <xdr:rowOff>0</xdr:rowOff>
    </xdr:from>
    <xdr:to>
      <xdr:col>15</xdr:col>
      <xdr:colOff>152400</xdr:colOff>
      <xdr:row>117</xdr:row>
      <xdr:rowOff>152400</xdr:rowOff>
    </xdr:to>
    <xdr:pic>
      <xdr:nvPicPr>
        <xdr:cNvPr id="35" name="Picture 3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144000" y="21336000"/>
          <a:ext cx="152400" cy="152400"/>
        </a:xfrm>
        <a:prstGeom prst="rect">
          <a:avLst/>
        </a:prstGeom>
      </xdr:spPr>
    </xdr:pic>
    <xdr:clientData fLocksWithSheet="0"/>
  </xdr:twoCellAnchor>
  <xdr:twoCellAnchor editAs="oneCell">
    <xdr:from>
      <xdr:col>15</xdr:col>
      <xdr:colOff>0</xdr:colOff>
      <xdr:row>118</xdr:row>
      <xdr:rowOff>0</xdr:rowOff>
    </xdr:from>
    <xdr:to>
      <xdr:col>15</xdr:col>
      <xdr:colOff>152400</xdr:colOff>
      <xdr:row>118</xdr:row>
      <xdr:rowOff>152400</xdr:rowOff>
    </xdr:to>
    <xdr:pic>
      <xdr:nvPicPr>
        <xdr:cNvPr id="36" name="Picture 3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9144000" y="21526500"/>
          <a:ext cx="152400" cy="152400"/>
        </a:xfrm>
        <a:prstGeom prst="rect">
          <a:avLst/>
        </a:prstGeom>
      </xdr:spPr>
    </xdr:pic>
    <xdr:clientData fLocksWithSheet="0"/>
  </xdr:twoCellAnchor>
  <xdr:twoCellAnchor editAs="oneCell">
    <xdr:from>
      <xdr:col>15</xdr:col>
      <xdr:colOff>0</xdr:colOff>
      <xdr:row>119</xdr:row>
      <xdr:rowOff>0</xdr:rowOff>
    </xdr:from>
    <xdr:to>
      <xdr:col>15</xdr:col>
      <xdr:colOff>152400</xdr:colOff>
      <xdr:row>119</xdr:row>
      <xdr:rowOff>152400</xdr:rowOff>
    </xdr:to>
    <xdr:pic>
      <xdr:nvPicPr>
        <xdr:cNvPr id="37" name="Picture 3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144000" y="21717000"/>
          <a:ext cx="152400" cy="152400"/>
        </a:xfrm>
        <a:prstGeom prst="rect">
          <a:avLst/>
        </a:prstGeom>
      </xdr:spPr>
    </xdr:pic>
    <xdr:clientData fLocksWithSheet="0"/>
  </xdr:twoCellAnchor>
  <xdr:twoCellAnchor editAs="oneCell">
    <xdr:from>
      <xdr:col>15</xdr:col>
      <xdr:colOff>0</xdr:colOff>
      <xdr:row>120</xdr:row>
      <xdr:rowOff>0</xdr:rowOff>
    </xdr:from>
    <xdr:to>
      <xdr:col>15</xdr:col>
      <xdr:colOff>152400</xdr:colOff>
      <xdr:row>120</xdr:row>
      <xdr:rowOff>152400</xdr:rowOff>
    </xdr:to>
    <xdr:pic>
      <xdr:nvPicPr>
        <xdr:cNvPr id="38" name="Picture 3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144000" y="21907500"/>
          <a:ext cx="152400" cy="152400"/>
        </a:xfrm>
        <a:prstGeom prst="rect">
          <a:avLst/>
        </a:prstGeom>
      </xdr:spPr>
    </xdr:pic>
    <xdr:clientData fLocksWithSheet="0"/>
  </xdr:twoCellAnchor>
  <xdr:twoCellAnchor editAs="oneCell">
    <xdr:from>
      <xdr:col>15</xdr:col>
      <xdr:colOff>0</xdr:colOff>
      <xdr:row>121</xdr:row>
      <xdr:rowOff>0</xdr:rowOff>
    </xdr:from>
    <xdr:to>
      <xdr:col>15</xdr:col>
      <xdr:colOff>152400</xdr:colOff>
      <xdr:row>121</xdr:row>
      <xdr:rowOff>152400</xdr:rowOff>
    </xdr:to>
    <xdr:pic>
      <xdr:nvPicPr>
        <xdr:cNvPr id="39" name="Picture 3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9144000" y="22098000"/>
          <a:ext cx="152400" cy="152400"/>
        </a:xfrm>
        <a:prstGeom prst="rect">
          <a:avLst/>
        </a:prstGeom>
      </xdr:spPr>
    </xdr:pic>
    <xdr:clientData fLocksWithSheet="0"/>
  </xdr:twoCellAnchor>
  <xdr:twoCellAnchor editAs="oneCell">
    <xdr:from>
      <xdr:col>15</xdr:col>
      <xdr:colOff>0</xdr:colOff>
      <xdr:row>122</xdr:row>
      <xdr:rowOff>0</xdr:rowOff>
    </xdr:from>
    <xdr:to>
      <xdr:col>15</xdr:col>
      <xdr:colOff>152400</xdr:colOff>
      <xdr:row>122</xdr:row>
      <xdr:rowOff>152400</xdr:rowOff>
    </xdr:to>
    <xdr:pic>
      <xdr:nvPicPr>
        <xdr:cNvPr id="40" name="Picture 39"/>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144000" y="22288500"/>
          <a:ext cx="152400" cy="152400"/>
        </a:xfrm>
        <a:prstGeom prst="rect">
          <a:avLst/>
        </a:prstGeom>
      </xdr:spPr>
    </xdr:pic>
    <xdr:clientData fLocksWithSheet="0"/>
  </xdr:twoCellAnchor>
  <xdr:twoCellAnchor editAs="oneCell">
    <xdr:from>
      <xdr:col>15</xdr:col>
      <xdr:colOff>0</xdr:colOff>
      <xdr:row>123</xdr:row>
      <xdr:rowOff>0</xdr:rowOff>
    </xdr:from>
    <xdr:to>
      <xdr:col>15</xdr:col>
      <xdr:colOff>152400</xdr:colOff>
      <xdr:row>123</xdr:row>
      <xdr:rowOff>152400</xdr:rowOff>
    </xdr:to>
    <xdr:pic>
      <xdr:nvPicPr>
        <xdr:cNvPr id="41" name="Picture 40"/>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144000" y="22479000"/>
          <a:ext cx="152400" cy="152400"/>
        </a:xfrm>
        <a:prstGeom prst="rect">
          <a:avLst/>
        </a:prstGeom>
      </xdr:spPr>
    </xdr:pic>
    <xdr:clientData fLocksWithSheet="0"/>
  </xdr:twoCellAnchor>
  <xdr:twoCellAnchor editAs="oneCell">
    <xdr:from>
      <xdr:col>15</xdr:col>
      <xdr:colOff>0</xdr:colOff>
      <xdr:row>124</xdr:row>
      <xdr:rowOff>0</xdr:rowOff>
    </xdr:from>
    <xdr:to>
      <xdr:col>15</xdr:col>
      <xdr:colOff>152400</xdr:colOff>
      <xdr:row>124</xdr:row>
      <xdr:rowOff>152400</xdr:rowOff>
    </xdr:to>
    <xdr:pic>
      <xdr:nvPicPr>
        <xdr:cNvPr id="42" name="Picture 4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9144000" y="22669500"/>
          <a:ext cx="152400" cy="152400"/>
        </a:xfrm>
        <a:prstGeom prst="rect">
          <a:avLst/>
        </a:prstGeom>
      </xdr:spPr>
    </xdr:pic>
    <xdr:clientData fLocksWithSheet="0"/>
  </xdr:twoCellAnchor>
  <xdr:twoCellAnchor editAs="oneCell">
    <xdr:from>
      <xdr:col>15</xdr:col>
      <xdr:colOff>0</xdr:colOff>
      <xdr:row>125</xdr:row>
      <xdr:rowOff>0</xdr:rowOff>
    </xdr:from>
    <xdr:to>
      <xdr:col>15</xdr:col>
      <xdr:colOff>152400</xdr:colOff>
      <xdr:row>125</xdr:row>
      <xdr:rowOff>152400</xdr:rowOff>
    </xdr:to>
    <xdr:pic>
      <xdr:nvPicPr>
        <xdr:cNvPr id="43" name="Picture 4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9144000" y="22860000"/>
          <a:ext cx="152400" cy="152400"/>
        </a:xfrm>
        <a:prstGeom prst="rect">
          <a:avLst/>
        </a:prstGeom>
      </xdr:spPr>
    </xdr:pic>
    <xdr:clientData fLocksWithSheet="0"/>
  </xdr:twoCellAnchor>
  <xdr:twoCellAnchor>
    <xdr:from>
      <xdr:col>7</xdr:col>
      <xdr:colOff>133351</xdr:colOff>
      <xdr:row>5</xdr:row>
      <xdr:rowOff>180975</xdr:rowOff>
    </xdr:from>
    <xdr:to>
      <xdr:col>9</xdr:col>
      <xdr:colOff>142875</xdr:colOff>
      <xdr:row>6</xdr:row>
      <xdr:rowOff>104775</xdr:rowOff>
    </xdr:to>
    <xdr:cxnSp macro="">
      <xdr:nvCxnSpPr>
        <xdr:cNvPr id="45" name="Straight Arrow Connector 44"/>
        <xdr:cNvCxnSpPr/>
      </xdr:nvCxnSpPr>
      <xdr:spPr>
        <a:xfrm flipH="1">
          <a:off x="4400551" y="942975"/>
          <a:ext cx="1228724" cy="11430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38101</xdr:colOff>
      <xdr:row>152</xdr:row>
      <xdr:rowOff>66675</xdr:rowOff>
    </xdr:from>
    <xdr:to>
      <xdr:col>11</xdr:col>
      <xdr:colOff>66675</xdr:colOff>
      <xdr:row>166</xdr:row>
      <xdr:rowOff>55732</xdr:rowOff>
    </xdr:to>
    <xdr:pic>
      <xdr:nvPicPr>
        <xdr:cNvPr id="44" name="Picture 43"/>
        <xdr:cNvPicPr>
          <a:picLocks noChangeAspect="1"/>
        </xdr:cNvPicPr>
      </xdr:nvPicPr>
      <xdr:blipFill>
        <a:blip xmlns:r="http://schemas.openxmlformats.org/officeDocument/2006/relationships" r:embed="rId42"/>
        <a:stretch>
          <a:fillRect/>
        </a:stretch>
      </xdr:blipFill>
      <xdr:spPr>
        <a:xfrm>
          <a:off x="1866901" y="28641675"/>
          <a:ext cx="4905374" cy="2656057"/>
        </a:xfrm>
        <a:prstGeom prst="rect">
          <a:avLst/>
        </a:prstGeom>
      </xdr:spPr>
    </xdr:pic>
    <xdr:clientData/>
  </xdr:twoCellAnchor>
  <xdr:twoCellAnchor editAs="oneCell">
    <xdr:from>
      <xdr:col>3</xdr:col>
      <xdr:colOff>38100</xdr:colOff>
      <xdr:row>168</xdr:row>
      <xdr:rowOff>47625</xdr:rowOff>
    </xdr:from>
    <xdr:to>
      <xdr:col>11</xdr:col>
      <xdr:colOff>87059</xdr:colOff>
      <xdr:row>182</xdr:row>
      <xdr:rowOff>0</xdr:rowOff>
    </xdr:to>
    <xdr:pic>
      <xdr:nvPicPr>
        <xdr:cNvPr id="46" name="Picture 45"/>
        <xdr:cNvPicPr>
          <a:picLocks noChangeAspect="1"/>
        </xdr:cNvPicPr>
      </xdr:nvPicPr>
      <xdr:blipFill>
        <a:blip xmlns:r="http://schemas.openxmlformats.org/officeDocument/2006/relationships" r:embed="rId43"/>
        <a:stretch>
          <a:fillRect/>
        </a:stretch>
      </xdr:blipFill>
      <xdr:spPr>
        <a:xfrm>
          <a:off x="1866900" y="31670625"/>
          <a:ext cx="4925759" cy="2619375"/>
        </a:xfrm>
        <a:prstGeom prst="rect">
          <a:avLst/>
        </a:prstGeom>
      </xdr:spPr>
    </xdr:pic>
    <xdr:clientData/>
  </xdr:twoCellAnchor>
  <xdr:twoCellAnchor editAs="oneCell">
    <xdr:from>
      <xdr:col>2</xdr:col>
      <xdr:colOff>76200</xdr:colOff>
      <xdr:row>194</xdr:row>
      <xdr:rowOff>57150</xdr:rowOff>
    </xdr:from>
    <xdr:to>
      <xdr:col>15</xdr:col>
      <xdr:colOff>495300</xdr:colOff>
      <xdr:row>217</xdr:row>
      <xdr:rowOff>131771</xdr:rowOff>
    </xdr:to>
    <xdr:pic>
      <xdr:nvPicPr>
        <xdr:cNvPr id="47" name="Picture 46"/>
        <xdr:cNvPicPr>
          <a:picLocks noChangeAspect="1"/>
        </xdr:cNvPicPr>
      </xdr:nvPicPr>
      <xdr:blipFill>
        <a:blip xmlns:r="http://schemas.openxmlformats.org/officeDocument/2006/relationships" r:embed="rId44"/>
        <a:stretch>
          <a:fillRect/>
        </a:stretch>
      </xdr:blipFill>
      <xdr:spPr>
        <a:xfrm>
          <a:off x="1295400" y="37014150"/>
          <a:ext cx="8343900" cy="44561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142875</xdr:colOff>
      <xdr:row>58</xdr:row>
      <xdr:rowOff>9524</xdr:rowOff>
    </xdr:from>
    <xdr:to>
      <xdr:col>11</xdr:col>
      <xdr:colOff>272148</xdr:colOff>
      <xdr:row>67</xdr:row>
      <xdr:rowOff>152399</xdr:rowOff>
    </xdr:to>
    <xdr:pic>
      <xdr:nvPicPr>
        <xdr:cNvPr id="2" name="Picture 1"/>
        <xdr:cNvPicPr>
          <a:picLocks noChangeAspect="1"/>
        </xdr:cNvPicPr>
      </xdr:nvPicPr>
      <xdr:blipFill>
        <a:blip xmlns:r="http://schemas.openxmlformats.org/officeDocument/2006/relationships" r:embed="rId1"/>
        <a:stretch>
          <a:fillRect/>
        </a:stretch>
      </xdr:blipFill>
      <xdr:spPr>
        <a:xfrm>
          <a:off x="3962400" y="10868024"/>
          <a:ext cx="3529698" cy="1857375"/>
        </a:xfrm>
        <a:prstGeom prst="rect">
          <a:avLst/>
        </a:prstGeom>
      </xdr:spPr>
    </xdr:pic>
    <xdr:clientData/>
  </xdr:twoCellAnchor>
  <xdr:twoCellAnchor editAs="oneCell">
    <xdr:from>
      <xdr:col>11</xdr:col>
      <xdr:colOff>523875</xdr:colOff>
      <xdr:row>58</xdr:row>
      <xdr:rowOff>19050</xdr:rowOff>
    </xdr:from>
    <xdr:to>
      <xdr:col>17</xdr:col>
      <xdr:colOff>431684</xdr:colOff>
      <xdr:row>68</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xfrm>
          <a:off x="7677150" y="10877550"/>
          <a:ext cx="3565409" cy="1885950"/>
        </a:xfrm>
        <a:prstGeom prst="rect">
          <a:avLst/>
        </a:prstGeom>
      </xdr:spPr>
    </xdr:pic>
    <xdr:clientData/>
  </xdr:twoCellAnchor>
  <xdr:twoCellAnchor editAs="oneCell">
    <xdr:from>
      <xdr:col>18</xdr:col>
      <xdr:colOff>0</xdr:colOff>
      <xdr:row>58</xdr:row>
      <xdr:rowOff>0</xdr:rowOff>
    </xdr:from>
    <xdr:to>
      <xdr:col>24</xdr:col>
      <xdr:colOff>13657</xdr:colOff>
      <xdr:row>68</xdr:row>
      <xdr:rowOff>19050</xdr:rowOff>
    </xdr:to>
    <xdr:pic>
      <xdr:nvPicPr>
        <xdr:cNvPr id="4" name="Picture 3"/>
        <xdr:cNvPicPr>
          <a:picLocks noChangeAspect="1"/>
        </xdr:cNvPicPr>
      </xdr:nvPicPr>
      <xdr:blipFill>
        <a:blip xmlns:r="http://schemas.openxmlformats.org/officeDocument/2006/relationships" r:embed="rId3"/>
        <a:stretch>
          <a:fillRect/>
        </a:stretch>
      </xdr:blipFill>
      <xdr:spPr>
        <a:xfrm>
          <a:off x="11420475" y="10858500"/>
          <a:ext cx="3671257" cy="1924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zoomScaleNormal="100" workbookViewId="0">
      <selection activeCell="E16" sqref="E16"/>
    </sheetView>
  </sheetViews>
  <sheetFormatPr defaultRowHeight="15" x14ac:dyDescent="0.25"/>
  <cols>
    <col min="2" max="2" width="5.42578125" customWidth="1"/>
    <col min="3" max="3" width="34" bestFit="1" customWidth="1"/>
    <col min="4" max="4" width="1.42578125" customWidth="1"/>
    <col min="5" max="5" width="66.7109375" bestFit="1" customWidth="1"/>
  </cols>
  <sheetData>
    <row r="1" spans="1:5" x14ac:dyDescent="0.25">
      <c r="A1" t="s">
        <v>342</v>
      </c>
      <c r="E1" t="s">
        <v>427</v>
      </c>
    </row>
    <row r="4" spans="1:5" x14ac:dyDescent="0.25">
      <c r="A4" s="4" t="s">
        <v>343</v>
      </c>
    </row>
    <row r="5" spans="1:5" x14ac:dyDescent="0.25">
      <c r="B5" s="47" t="s">
        <v>366</v>
      </c>
      <c r="C5" s="47" t="s">
        <v>381</v>
      </c>
      <c r="E5" s="47" t="s">
        <v>367</v>
      </c>
    </row>
    <row r="6" spans="1:5" ht="6" customHeight="1" x14ac:dyDescent="0.25">
      <c r="B6" s="50"/>
      <c r="E6" s="50"/>
    </row>
    <row r="7" spans="1:5" x14ac:dyDescent="0.25">
      <c r="B7" s="51" t="s">
        <v>344</v>
      </c>
      <c r="E7" t="s">
        <v>357</v>
      </c>
    </row>
    <row r="8" spans="1:5" ht="6" customHeight="1" x14ac:dyDescent="0.25"/>
    <row r="9" spans="1:5" x14ac:dyDescent="0.25">
      <c r="B9" s="51" t="s">
        <v>382</v>
      </c>
      <c r="E9" t="s">
        <v>356</v>
      </c>
    </row>
    <row r="10" spans="1:5" ht="6" customHeight="1" x14ac:dyDescent="0.25"/>
    <row r="11" spans="1:5" x14ac:dyDescent="0.25">
      <c r="B11" s="51" t="s">
        <v>345</v>
      </c>
    </row>
    <row r="12" spans="1:5" ht="6" customHeight="1" x14ac:dyDescent="0.25"/>
    <row r="13" spans="1:5" x14ac:dyDescent="0.25">
      <c r="C13" s="51" t="s">
        <v>346</v>
      </c>
      <c r="E13" t="s">
        <v>358</v>
      </c>
    </row>
    <row r="14" spans="1:5" x14ac:dyDescent="0.25">
      <c r="C14" s="51" t="s">
        <v>347</v>
      </c>
      <c r="E14" t="s">
        <v>359</v>
      </c>
    </row>
    <row r="15" spans="1:5" x14ac:dyDescent="0.25">
      <c r="C15" s="51" t="s">
        <v>37</v>
      </c>
      <c r="E15" t="s">
        <v>348</v>
      </c>
    </row>
    <row r="16" spans="1:5" x14ac:dyDescent="0.25">
      <c r="C16" s="51" t="s">
        <v>38</v>
      </c>
      <c r="E16" t="s">
        <v>349</v>
      </c>
    </row>
    <row r="17" spans="2:5" x14ac:dyDescent="0.25">
      <c r="C17" s="51" t="s">
        <v>350</v>
      </c>
      <c r="E17" t="s">
        <v>351</v>
      </c>
    </row>
    <row r="18" spans="2:5" ht="6" customHeight="1" x14ac:dyDescent="0.25"/>
    <row r="19" spans="2:5" x14ac:dyDescent="0.25">
      <c r="B19" s="51" t="s">
        <v>352</v>
      </c>
    </row>
    <row r="20" spans="2:5" ht="6" customHeight="1" x14ac:dyDescent="0.25"/>
    <row r="21" spans="2:5" x14ac:dyDescent="0.25">
      <c r="C21" s="51" t="s">
        <v>252</v>
      </c>
      <c r="E21" t="s">
        <v>353</v>
      </c>
    </row>
    <row r="22" spans="2:5" x14ac:dyDescent="0.25">
      <c r="C22" s="51" t="s">
        <v>354</v>
      </c>
      <c r="E22" t="s">
        <v>355</v>
      </c>
    </row>
    <row r="23" spans="2:5" ht="6" customHeight="1" x14ac:dyDescent="0.25"/>
    <row r="24" spans="2:5" x14ac:dyDescent="0.25">
      <c r="B24" s="51" t="s">
        <v>360</v>
      </c>
    </row>
    <row r="25" spans="2:5" ht="6" customHeight="1" x14ac:dyDescent="0.25"/>
    <row r="26" spans="2:5" x14ac:dyDescent="0.25">
      <c r="C26" s="51" t="s">
        <v>361</v>
      </c>
      <c r="E26" t="s">
        <v>371</v>
      </c>
    </row>
    <row r="27" spans="2:5" x14ac:dyDescent="0.25">
      <c r="C27" s="51" t="s">
        <v>363</v>
      </c>
      <c r="E27" t="s">
        <v>372</v>
      </c>
    </row>
    <row r="28" spans="2:5" x14ac:dyDescent="0.25">
      <c r="C28" s="51" t="s">
        <v>362</v>
      </c>
      <c r="E28" t="s">
        <v>373</v>
      </c>
    </row>
    <row r="29" spans="2:5" x14ac:dyDescent="0.25">
      <c r="C29" s="51" t="s">
        <v>364</v>
      </c>
      <c r="E29" t="s">
        <v>374</v>
      </c>
    </row>
    <row r="30" spans="2:5" x14ac:dyDescent="0.25">
      <c r="C30" s="51" t="s">
        <v>365</v>
      </c>
      <c r="E30" t="s">
        <v>375</v>
      </c>
    </row>
    <row r="31" spans="2:5" x14ac:dyDescent="0.25">
      <c r="C31" s="51" t="s">
        <v>398</v>
      </c>
      <c r="E31" t="s">
        <v>399</v>
      </c>
    </row>
    <row r="32" spans="2:5" x14ac:dyDescent="0.25">
      <c r="C32" s="51" t="s">
        <v>387</v>
      </c>
      <c r="E32" t="s">
        <v>400</v>
      </c>
    </row>
    <row r="33" spans="2:5" x14ac:dyDescent="0.25">
      <c r="C33" s="51" t="s">
        <v>401</v>
      </c>
      <c r="E33" t="s">
        <v>417</v>
      </c>
    </row>
    <row r="34" spans="2:5" ht="6" customHeight="1" x14ac:dyDescent="0.25"/>
    <row r="35" spans="2:5" x14ac:dyDescent="0.25">
      <c r="B35" s="51" t="s">
        <v>376</v>
      </c>
    </row>
    <row r="36" spans="2:5" ht="6" customHeight="1" x14ac:dyDescent="0.25"/>
    <row r="37" spans="2:5" x14ac:dyDescent="0.25">
      <c r="C37" s="51" t="s">
        <v>368</v>
      </c>
      <c r="E37" t="s">
        <v>377</v>
      </c>
    </row>
    <row r="38" spans="2:5" x14ac:dyDescent="0.25">
      <c r="C38" s="51" t="s">
        <v>370</v>
      </c>
      <c r="E38" t="s">
        <v>378</v>
      </c>
    </row>
    <row r="39" spans="2:5" x14ac:dyDescent="0.25">
      <c r="C39" s="51" t="s">
        <v>275</v>
      </c>
      <c r="E39" t="s">
        <v>380</v>
      </c>
    </row>
    <row r="40" spans="2:5" x14ac:dyDescent="0.25">
      <c r="C40" s="51" t="s">
        <v>257</v>
      </c>
      <c r="E40" t="s">
        <v>379</v>
      </c>
    </row>
    <row r="41" spans="2:5" x14ac:dyDescent="0.25">
      <c r="C41" s="51" t="s">
        <v>383</v>
      </c>
      <c r="E41" t="s">
        <v>384</v>
      </c>
    </row>
    <row r="42" spans="2:5" ht="6" customHeight="1" x14ac:dyDescent="0.25"/>
    <row r="43" spans="2:5" x14ac:dyDescent="0.25">
      <c r="B43" t="s">
        <v>385</v>
      </c>
      <c r="E43" t="s">
        <v>395</v>
      </c>
    </row>
  </sheetData>
  <sheetProtection algorithmName="SHA-512" hashValue="usD2PdnMOZt82xuskzMGffBMNWU9LCMT4o9FFJoEyKXvb91REyZJjdl3ya1dn4aISlQhUUUpPqJpLk4gYyugUA==" saltValue="SCw5w7y4agfBrobZivmLcg==" spinCount="100000" sheet="1" objects="1" scenarios="1"/>
  <hyperlinks>
    <hyperlink ref="B7" location="'General Functions'!A1" display="General Functions"/>
    <hyperlink ref="B9" location="'Navigating Excel'!A1" display="Excel Navigation"/>
    <hyperlink ref="B11" location="'Data Lookup'!A1" display="Data Lookup"/>
    <hyperlink ref="B19" location="'Data Extraction'!A1" display="Data Extraction"/>
    <hyperlink ref="B24" location="'Other Tips'!A1" display="Other Tips"/>
    <hyperlink ref="B35" location="'Conditionals &amp; Calculations'!A1" display="Conditionals &amp; Calculations - Advanced"/>
    <hyperlink ref="C13" location="'Data Lookup'!B4" display="Index Match"/>
    <hyperlink ref="C14" location="'Data Lookup'!B23" display="V-Lookup &amp; H-Lookup"/>
    <hyperlink ref="C15" location="'Data Lookup'!B54" display="Creating Unique Values"/>
    <hyperlink ref="C16" location="'Data Lookup'!B65" display="Data Matching"/>
    <hyperlink ref="C17" location="'Data Lookup'!B107" display="Locking Formula Ranges"/>
    <hyperlink ref="C21" location="'Data Extraction'!B2" display="Flash Fill"/>
    <hyperlink ref="C22" location="'Data Extraction'!B31" display="Extracting Unique Values"/>
    <hyperlink ref="C26" location="'Other Tips'!B2" display="Adding Quick Menu Items"/>
    <hyperlink ref="C27" location="'Other Tips'!B21" display="Excel Instances"/>
    <hyperlink ref="C28" location="'Other Tips'!B85" display="Opening Windows for Excel Instance"/>
    <hyperlink ref="C29" location="'Other Tips'!B111" display="Selecting All Objects (tickmarks)"/>
    <hyperlink ref="C30" location="'Other Tips'!B137" display="Finding Duplicates"/>
    <hyperlink ref="C37" location="'Conditionals &amp; Calculations'!B2" display="If Statements &amp; Nesting Conditionals"/>
    <hyperlink ref="C38" location="'Conditionals &amp; Calculations'!B36" display="Troubleshooting Calculations"/>
    <hyperlink ref="C39" location="'Conditionals &amp; Calculations'!B79" display="Arrays and Array Formulas"/>
    <hyperlink ref="C40" location="'Conditionals &amp; Calculations'!B99" display="Conditional Functions and Summations"/>
    <hyperlink ref="C41" location="'Conditionals &amp; Calculations'!B139" display="Other"/>
    <hyperlink ref="C31" location="'Other Tips'!B144" display="Moving and adjusting windows"/>
    <hyperlink ref="C32" location="'Other Tips'!B188" display="Creating new desktops"/>
    <hyperlink ref="C33" location="'Other Tips'!B222" display="Adobe shortcu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zoomScaleNormal="100" workbookViewId="0">
      <selection activeCell="C3" sqref="C3"/>
    </sheetView>
  </sheetViews>
  <sheetFormatPr defaultRowHeight="15" x14ac:dyDescent="0.25"/>
  <cols>
    <col min="3" max="3" width="14.7109375" bestFit="1" customWidth="1"/>
    <col min="4" max="4" width="2.85546875" customWidth="1"/>
    <col min="5" max="5" width="21" bestFit="1" customWidth="1"/>
    <col min="6" max="6" width="19.5703125" customWidth="1"/>
    <col min="8" max="8" width="9.7109375" bestFit="1" customWidth="1"/>
    <col min="9" max="9" width="10.7109375" bestFit="1" customWidth="1"/>
  </cols>
  <sheetData>
    <row r="1" spans="1:23" x14ac:dyDescent="0.25">
      <c r="A1" s="4" t="s">
        <v>160</v>
      </c>
      <c r="E1" t="s">
        <v>242</v>
      </c>
    </row>
    <row r="5" spans="1:23" x14ac:dyDescent="0.25">
      <c r="C5" s="35" t="s">
        <v>243</v>
      </c>
      <c r="E5" s="58" t="s">
        <v>196</v>
      </c>
      <c r="F5" s="58"/>
      <c r="G5" s="58" t="s">
        <v>244</v>
      </c>
      <c r="H5" s="58"/>
      <c r="I5" s="58"/>
      <c r="J5" s="58"/>
      <c r="K5" s="58"/>
      <c r="L5" s="58"/>
      <c r="M5" s="58"/>
      <c r="N5" s="58"/>
      <c r="O5" s="58"/>
      <c r="P5" s="58"/>
      <c r="Q5" s="58"/>
      <c r="R5" s="58"/>
      <c r="S5" s="58"/>
      <c r="T5" s="58"/>
      <c r="U5" s="58"/>
    </row>
    <row r="6" spans="1:23" x14ac:dyDescent="0.25">
      <c r="C6" t="s">
        <v>195</v>
      </c>
      <c r="E6" t="s">
        <v>190</v>
      </c>
      <c r="F6" s="25" t="str">
        <f>LOWER(E6)</f>
        <v>john smith</v>
      </c>
      <c r="G6" s="59" t="s">
        <v>192</v>
      </c>
      <c r="H6" s="59"/>
      <c r="I6" s="59"/>
      <c r="J6" s="59"/>
      <c r="K6" s="59"/>
      <c r="L6" s="59"/>
    </row>
    <row r="7" spans="1:23" x14ac:dyDescent="0.25">
      <c r="C7" t="s">
        <v>194</v>
      </c>
      <c r="E7" t="s">
        <v>191</v>
      </c>
      <c r="F7" s="25" t="str">
        <f>PROPER(E7)</f>
        <v>John Smith</v>
      </c>
      <c r="G7" s="59"/>
      <c r="H7" s="59"/>
      <c r="I7" s="59"/>
      <c r="J7" s="59"/>
      <c r="K7" s="59"/>
      <c r="L7" s="59"/>
    </row>
    <row r="8" spans="1:23" x14ac:dyDescent="0.25">
      <c r="C8" t="s">
        <v>193</v>
      </c>
      <c r="E8" t="s">
        <v>190</v>
      </c>
      <c r="F8" s="25" t="str">
        <f>UPPER(E8)</f>
        <v>JOHN SMITH</v>
      </c>
      <c r="G8" s="59"/>
      <c r="H8" s="59"/>
      <c r="I8" s="59"/>
      <c r="J8" s="59"/>
      <c r="K8" s="59"/>
      <c r="L8" s="59"/>
    </row>
    <row r="9" spans="1:23" ht="15" customHeight="1" x14ac:dyDescent="0.25">
      <c r="C9" t="s">
        <v>161</v>
      </c>
      <c r="F9" s="25">
        <f>COLUMN($C$9)</f>
        <v>3</v>
      </c>
      <c r="G9" s="57" t="s">
        <v>198</v>
      </c>
      <c r="H9" s="57"/>
      <c r="I9" s="57"/>
      <c r="J9" s="57"/>
      <c r="K9" s="57"/>
      <c r="L9" s="57"/>
      <c r="M9" s="57"/>
      <c r="N9" s="57"/>
      <c r="O9" s="57"/>
      <c r="P9" s="57"/>
      <c r="Q9" s="57"/>
      <c r="R9" s="57"/>
      <c r="S9" s="57"/>
      <c r="T9" s="57"/>
      <c r="U9" s="57"/>
      <c r="V9" s="5"/>
      <c r="W9" s="5"/>
    </row>
    <row r="10" spans="1:23" x14ac:dyDescent="0.25">
      <c r="C10" t="s">
        <v>162</v>
      </c>
      <c r="F10" s="25">
        <f>ROW($C$9)</f>
        <v>9</v>
      </c>
      <c r="G10" s="57"/>
      <c r="H10" s="57"/>
      <c r="I10" s="57"/>
      <c r="J10" s="57"/>
      <c r="K10" s="57"/>
      <c r="L10" s="57"/>
      <c r="M10" s="57"/>
      <c r="N10" s="57"/>
      <c r="O10" s="57"/>
      <c r="P10" s="57"/>
      <c r="Q10" s="57"/>
      <c r="R10" s="57"/>
      <c r="S10" s="57"/>
      <c r="T10" s="57"/>
      <c r="U10" s="57"/>
      <c r="V10" s="5"/>
      <c r="W10" s="5"/>
    </row>
    <row r="11" spans="1:23" x14ac:dyDescent="0.25">
      <c r="C11" t="s">
        <v>164</v>
      </c>
      <c r="E11" s="26" t="str">
        <f ca="1">"12/25/"&amp;YEAR(E16)</f>
        <v>12/25/2021</v>
      </c>
      <c r="F11">
        <f ca="1">_xlfn.DAYS(E11,E16)</f>
        <v>214</v>
      </c>
      <c r="G11" t="s">
        <v>197</v>
      </c>
    </row>
    <row r="12" spans="1:23" x14ac:dyDescent="0.25">
      <c r="C12" t="s">
        <v>165</v>
      </c>
      <c r="E12" s="2">
        <f t="shared" ref="E12:E19" ca="1" si="0">TODAY()</f>
        <v>44341</v>
      </c>
      <c r="F12">
        <f ca="1">WEEKDAY(E12)</f>
        <v>3</v>
      </c>
      <c r="G12" t="s">
        <v>418</v>
      </c>
    </row>
    <row r="13" spans="1:23" x14ac:dyDescent="0.25">
      <c r="C13" t="s">
        <v>166</v>
      </c>
      <c r="E13" s="2">
        <f t="shared" ca="1" si="0"/>
        <v>44341</v>
      </c>
      <c r="F13">
        <f ca="1">NETWORKDAYS(E13,E11)</f>
        <v>154</v>
      </c>
      <c r="G13" t="s">
        <v>199</v>
      </c>
    </row>
    <row r="14" spans="1:23" x14ac:dyDescent="0.25">
      <c r="C14" t="s">
        <v>167</v>
      </c>
      <c r="E14" s="2">
        <f t="shared" ca="1" si="0"/>
        <v>44341</v>
      </c>
      <c r="F14" s="2">
        <f ca="1">EOMONTH(E14,5)</f>
        <v>44500</v>
      </c>
      <c r="G14" t="s">
        <v>200</v>
      </c>
    </row>
    <row r="15" spans="1:23" x14ac:dyDescent="0.25">
      <c r="C15" t="s">
        <v>189</v>
      </c>
      <c r="E15" s="2">
        <f t="shared" ca="1" si="0"/>
        <v>44341</v>
      </c>
      <c r="F15" s="2">
        <f ca="1">WORKDAY(E15,F11)</f>
        <v>44641</v>
      </c>
      <c r="G15" t="s">
        <v>201</v>
      </c>
    </row>
    <row r="16" spans="1:23" x14ac:dyDescent="0.25">
      <c r="C16" t="s">
        <v>163</v>
      </c>
      <c r="E16" s="2">
        <f t="shared" ca="1" si="0"/>
        <v>44341</v>
      </c>
      <c r="F16">
        <f ca="1">DAY(E16)</f>
        <v>25</v>
      </c>
      <c r="G16" s="59" t="s">
        <v>202</v>
      </c>
      <c r="H16" s="59"/>
      <c r="I16" s="59"/>
      <c r="J16" s="59"/>
      <c r="K16" s="59"/>
      <c r="L16" s="59"/>
      <c r="M16" s="59"/>
      <c r="N16" s="59"/>
      <c r="O16" s="59"/>
      <c r="P16" s="59"/>
      <c r="Q16" s="59"/>
      <c r="R16" s="59"/>
      <c r="S16" s="59"/>
      <c r="T16" s="59"/>
      <c r="U16" s="59"/>
    </row>
    <row r="17" spans="3:21" x14ac:dyDescent="0.25">
      <c r="C17" t="s">
        <v>177</v>
      </c>
      <c r="E17" s="2">
        <f t="shared" ca="1" si="0"/>
        <v>44341</v>
      </c>
      <c r="F17">
        <f ca="1">MONTH(E17)</f>
        <v>5</v>
      </c>
      <c r="G17" s="59"/>
      <c r="H17" s="59"/>
      <c r="I17" s="59"/>
      <c r="J17" s="59"/>
      <c r="K17" s="59"/>
      <c r="L17" s="59"/>
      <c r="M17" s="59"/>
      <c r="N17" s="59"/>
      <c r="O17" s="59"/>
      <c r="P17" s="59"/>
      <c r="Q17" s="59"/>
      <c r="R17" s="59"/>
      <c r="S17" s="59"/>
      <c r="T17" s="59"/>
      <c r="U17" s="59"/>
    </row>
    <row r="18" spans="3:21" x14ac:dyDescent="0.25">
      <c r="C18" t="s">
        <v>178</v>
      </c>
      <c r="E18" s="2">
        <f t="shared" ca="1" si="0"/>
        <v>44341</v>
      </c>
      <c r="F18">
        <f ca="1">YEAR(E18)</f>
        <v>2021</v>
      </c>
      <c r="G18" s="59"/>
      <c r="H18" s="59"/>
      <c r="I18" s="59"/>
      <c r="J18" s="59"/>
      <c r="K18" s="59"/>
      <c r="L18" s="59"/>
      <c r="M18" s="59"/>
      <c r="N18" s="59"/>
      <c r="O18" s="59"/>
      <c r="P18" s="59"/>
      <c r="Q18" s="59"/>
      <c r="R18" s="59"/>
      <c r="S18" s="59"/>
      <c r="T18" s="59"/>
      <c r="U18" s="59"/>
    </row>
    <row r="19" spans="3:21" ht="15" customHeight="1" x14ac:dyDescent="0.25">
      <c r="C19" s="1" t="s">
        <v>188</v>
      </c>
      <c r="E19" s="2">
        <f t="shared" ca="1" si="0"/>
        <v>44341</v>
      </c>
      <c r="F19" s="27">
        <f ca="1">YEARFRAC(E19,MONTH(E11)&amp;"/"&amp;DAY(E11)&amp;"/"&amp;YEAR(E19))</f>
        <v>0.58333333333333337</v>
      </c>
      <c r="G19" s="33" t="s">
        <v>232</v>
      </c>
      <c r="H19" s="33"/>
      <c r="I19" s="33"/>
      <c r="J19" s="33"/>
      <c r="K19" s="33"/>
      <c r="L19" s="33"/>
      <c r="M19" s="33"/>
      <c r="N19" s="33"/>
      <c r="O19" s="33"/>
      <c r="P19" s="33"/>
      <c r="Q19" s="33"/>
      <c r="R19" s="33"/>
      <c r="S19" s="33"/>
      <c r="T19" s="33"/>
      <c r="U19" s="33"/>
    </row>
    <row r="20" spans="3:21" ht="30.75" customHeight="1" x14ac:dyDescent="0.25">
      <c r="C20" t="s">
        <v>168</v>
      </c>
      <c r="E20" s="1" t="s">
        <v>203</v>
      </c>
      <c r="F20" s="25" t="str">
        <f ca="1">INDIRECT("'"&amp;E20)</f>
        <v>F1</v>
      </c>
      <c r="G20" s="57" t="s">
        <v>204</v>
      </c>
      <c r="H20" s="57"/>
      <c r="I20" s="57"/>
      <c r="J20" s="57"/>
      <c r="K20" s="57"/>
      <c r="L20" s="57"/>
      <c r="M20" s="57"/>
      <c r="N20" s="57"/>
      <c r="O20" s="57"/>
      <c r="P20" s="57"/>
      <c r="Q20" s="57"/>
      <c r="R20" s="57"/>
      <c r="S20" s="57"/>
      <c r="T20" s="57"/>
      <c r="U20" s="57"/>
    </row>
    <row r="21" spans="3:21" x14ac:dyDescent="0.25">
      <c r="C21" t="s">
        <v>169</v>
      </c>
      <c r="E21" t="e">
        <f>#N/A</f>
        <v>#N/A</v>
      </c>
      <c r="F21" s="25" t="str">
        <f>IFERROR(E21,"Not N/A")</f>
        <v>Not N/A</v>
      </c>
      <c r="G21" t="s">
        <v>205</v>
      </c>
    </row>
    <row r="22" spans="3:21" x14ac:dyDescent="0.25">
      <c r="C22" t="s">
        <v>170</v>
      </c>
      <c r="F22" t="b">
        <f>ISBLANK(E22)</f>
        <v>1</v>
      </c>
      <c r="G22" t="s">
        <v>206</v>
      </c>
    </row>
    <row r="23" spans="3:21" x14ac:dyDescent="0.25">
      <c r="C23" t="s">
        <v>171</v>
      </c>
      <c r="E23">
        <v>3218</v>
      </c>
      <c r="F23" t="b">
        <f>ISNUMBER(E23)</f>
        <v>1</v>
      </c>
      <c r="G23" t="s">
        <v>207</v>
      </c>
    </row>
    <row r="24" spans="3:21" x14ac:dyDescent="0.25">
      <c r="C24" t="s">
        <v>172</v>
      </c>
      <c r="E24" t="e">
        <f>#N/A</f>
        <v>#N/A</v>
      </c>
      <c r="F24" t="b">
        <f>ISNA(E24)</f>
        <v>1</v>
      </c>
      <c r="G24" t="s">
        <v>208</v>
      </c>
    </row>
    <row r="25" spans="3:21" x14ac:dyDescent="0.25">
      <c r="C25" t="s">
        <v>173</v>
      </c>
      <c r="E25" t="s">
        <v>209</v>
      </c>
      <c r="F25" s="25">
        <f>FIND("fix",E25,1)</f>
        <v>8</v>
      </c>
      <c r="G25" t="s">
        <v>419</v>
      </c>
    </row>
    <row r="26" spans="3:21" ht="30.75" customHeight="1" x14ac:dyDescent="0.25">
      <c r="C26" t="s">
        <v>174</v>
      </c>
      <c r="E26" t="s">
        <v>210</v>
      </c>
      <c r="F26" t="str">
        <f>LEFT(E26,FIND(" ",E26,1))</f>
        <v xml:space="preserve">John </v>
      </c>
      <c r="G26" s="57" t="s">
        <v>211</v>
      </c>
      <c r="H26" s="57"/>
      <c r="I26" s="57"/>
      <c r="J26" s="57"/>
      <c r="K26" s="57"/>
      <c r="L26" s="57"/>
      <c r="M26" s="57"/>
      <c r="N26" s="57"/>
      <c r="O26" s="57"/>
      <c r="P26" s="57"/>
      <c r="Q26" s="57"/>
      <c r="R26" s="57"/>
      <c r="S26" s="57"/>
      <c r="T26" s="57"/>
      <c r="U26" s="57"/>
    </row>
    <row r="27" spans="3:21" ht="30" customHeight="1" x14ac:dyDescent="0.25">
      <c r="C27" t="s">
        <v>175</v>
      </c>
      <c r="E27" t="s">
        <v>210</v>
      </c>
      <c r="F27" t="str">
        <f>RIGHT(E27,FIND(". ",E27,1)-2)</f>
        <v>Smith</v>
      </c>
      <c r="G27" s="57" t="s">
        <v>212</v>
      </c>
      <c r="H27" s="57"/>
      <c r="I27" s="57"/>
      <c r="J27" s="57"/>
      <c r="K27" s="57"/>
      <c r="L27" s="57"/>
      <c r="M27" s="57"/>
      <c r="N27" s="57"/>
      <c r="O27" s="57"/>
      <c r="P27" s="57"/>
      <c r="Q27" s="57"/>
      <c r="R27" s="57"/>
      <c r="S27" s="57"/>
      <c r="T27" s="57"/>
      <c r="U27" s="57"/>
    </row>
    <row r="28" spans="3:21" x14ac:dyDescent="0.25">
      <c r="C28" t="s">
        <v>176</v>
      </c>
      <c r="E28" t="s">
        <v>210</v>
      </c>
      <c r="F28" t="str">
        <f>MID(E28,FIND(".",E28,1)+2,50)</f>
        <v>Smith</v>
      </c>
      <c r="G28" t="s">
        <v>213</v>
      </c>
    </row>
    <row r="29" spans="3:21" x14ac:dyDescent="0.25">
      <c r="C29" t="s">
        <v>179</v>
      </c>
      <c r="G29" t="s">
        <v>214</v>
      </c>
    </row>
    <row r="30" spans="3:21" x14ac:dyDescent="0.25">
      <c r="C30" t="s">
        <v>180</v>
      </c>
      <c r="G30" t="s">
        <v>215</v>
      </c>
    </row>
    <row r="31" spans="3:21" x14ac:dyDescent="0.25">
      <c r="C31" t="s">
        <v>181</v>
      </c>
      <c r="F31" s="27">
        <f ca="1">RAND()</f>
        <v>0.89555353247728586</v>
      </c>
      <c r="G31" t="s">
        <v>216</v>
      </c>
    </row>
    <row r="32" spans="3:21" x14ac:dyDescent="0.25">
      <c r="C32" t="s">
        <v>182</v>
      </c>
      <c r="F32">
        <f ca="1">RANDBETWEEN(1,100)</f>
        <v>42</v>
      </c>
      <c r="G32" t="s">
        <v>217</v>
      </c>
    </row>
    <row r="33" spans="3:21" x14ac:dyDescent="0.25">
      <c r="C33" t="s">
        <v>183</v>
      </c>
      <c r="E33" s="28">
        <v>1100315.68478</v>
      </c>
      <c r="F33" s="7">
        <f>ROUND(E33,0)</f>
        <v>1100316</v>
      </c>
      <c r="G33" s="57" t="s">
        <v>218</v>
      </c>
      <c r="H33" s="57"/>
      <c r="I33" s="57"/>
      <c r="J33" s="57"/>
      <c r="K33" s="57"/>
      <c r="L33" s="57"/>
      <c r="M33" s="57"/>
      <c r="N33" s="57"/>
      <c r="O33" s="57"/>
      <c r="P33" s="57"/>
      <c r="Q33" s="57"/>
      <c r="R33" s="57"/>
      <c r="S33" s="57"/>
      <c r="T33" s="57"/>
      <c r="U33" s="57"/>
    </row>
    <row r="34" spans="3:21" x14ac:dyDescent="0.25">
      <c r="E34" s="28">
        <v>1100315.68478</v>
      </c>
      <c r="F34" s="7">
        <f>ROUND(E34,-3)</f>
        <v>1100000</v>
      </c>
      <c r="G34" s="57"/>
      <c r="H34" s="57"/>
      <c r="I34" s="57"/>
      <c r="J34" s="57"/>
      <c r="K34" s="57"/>
      <c r="L34" s="57"/>
      <c r="M34" s="57"/>
      <c r="N34" s="57"/>
      <c r="O34" s="57"/>
      <c r="P34" s="57"/>
      <c r="Q34" s="57"/>
      <c r="R34" s="57"/>
      <c r="S34" s="57"/>
      <c r="T34" s="57"/>
      <c r="U34" s="57"/>
    </row>
    <row r="35" spans="3:21" x14ac:dyDescent="0.25">
      <c r="C35" t="s">
        <v>184</v>
      </c>
      <c r="G35" t="s">
        <v>219</v>
      </c>
    </row>
    <row r="36" spans="3:21" x14ac:dyDescent="0.25">
      <c r="E36" s="29">
        <f>E34</f>
        <v>1100315.68478</v>
      </c>
      <c r="F36" s="13" t="str">
        <f>TEXT(ROUND(E36,0),"$#,###")</f>
        <v>$1,100,316</v>
      </c>
      <c r="G36" s="57" t="s">
        <v>220</v>
      </c>
      <c r="H36" s="57"/>
      <c r="I36" s="57"/>
      <c r="J36" s="57"/>
      <c r="K36" s="57"/>
      <c r="L36" s="57"/>
      <c r="M36" s="57"/>
      <c r="N36" s="57"/>
      <c r="O36" s="57"/>
      <c r="P36" s="57"/>
      <c r="Q36" s="57"/>
      <c r="R36" s="57"/>
      <c r="S36" s="57"/>
      <c r="T36" s="57"/>
      <c r="U36" s="57"/>
    </row>
    <row r="37" spans="3:21" x14ac:dyDescent="0.25">
      <c r="E37" s="2">
        <f ca="1">TODAY()</f>
        <v>44341</v>
      </c>
      <c r="F37" s="13" t="str">
        <f ca="1">TEXT(E37,"MM/DD")</f>
        <v>05/25</v>
      </c>
      <c r="G37" s="57"/>
      <c r="H37" s="57"/>
      <c r="I37" s="57"/>
      <c r="J37" s="57"/>
      <c r="K37" s="57"/>
      <c r="L37" s="57"/>
      <c r="M37" s="57"/>
      <c r="N37" s="57"/>
      <c r="O37" s="57"/>
      <c r="P37" s="57"/>
      <c r="Q37" s="57"/>
      <c r="R37" s="57"/>
      <c r="S37" s="57"/>
      <c r="T37" s="57"/>
      <c r="U37" s="57"/>
    </row>
    <row r="38" spans="3:21" ht="30.75" customHeight="1" x14ac:dyDescent="0.25">
      <c r="E38" s="2">
        <f ca="1">TODAY()</f>
        <v>44341</v>
      </c>
      <c r="F38" s="30" t="str">
        <f ca="1">TEXT(E38,"[$-409]mmmm d, yyyy;@")</f>
        <v>May 25, 2021</v>
      </c>
      <c r="G38" s="57"/>
      <c r="H38" s="57"/>
      <c r="I38" s="57"/>
      <c r="J38" s="57"/>
      <c r="K38" s="57"/>
      <c r="L38" s="57"/>
      <c r="M38" s="57"/>
      <c r="N38" s="57"/>
      <c r="O38" s="57"/>
      <c r="P38" s="57"/>
      <c r="Q38" s="57"/>
      <c r="R38" s="57"/>
      <c r="S38" s="57"/>
      <c r="T38" s="57"/>
      <c r="U38" s="57"/>
    </row>
    <row r="39" spans="3:21" x14ac:dyDescent="0.25">
      <c r="F39" s="31">
        <v>50000</v>
      </c>
      <c r="G39" s="32" t="str">
        <f>"Accounts receivable net allowance of "&amp;TEXT(F39,"$#,###")&amp;"."</f>
        <v>Accounts receivable net allowance of $50,000.</v>
      </c>
      <c r="H39" s="23"/>
      <c r="I39" s="23"/>
      <c r="J39" s="23"/>
      <c r="K39" s="23"/>
      <c r="L39" s="23"/>
      <c r="M39" s="23"/>
      <c r="N39" s="23"/>
      <c r="O39" s="23"/>
      <c r="P39" s="23"/>
      <c r="Q39" s="23"/>
      <c r="R39" s="23"/>
      <c r="S39" s="23"/>
      <c r="T39" s="23"/>
      <c r="U39" s="23"/>
    </row>
    <row r="40" spans="3:21" ht="29.25" customHeight="1" x14ac:dyDescent="0.25">
      <c r="C40" t="s">
        <v>185</v>
      </c>
      <c r="E40" s="1" t="s">
        <v>222</v>
      </c>
      <c r="F40" t="str">
        <f>TRIM(E40)</f>
        <v>Trim the excess</v>
      </c>
      <c r="G40" s="57" t="s">
        <v>221</v>
      </c>
      <c r="H40" s="57"/>
      <c r="I40" s="57"/>
      <c r="J40" s="57"/>
      <c r="K40" s="57"/>
      <c r="L40" s="57"/>
      <c r="M40" s="57"/>
      <c r="N40" s="57"/>
      <c r="O40" s="57"/>
      <c r="P40" s="57"/>
      <c r="Q40" s="57"/>
      <c r="R40" s="57"/>
      <c r="S40" s="57"/>
      <c r="T40" s="57"/>
      <c r="U40" s="57"/>
    </row>
    <row r="41" spans="3:21" x14ac:dyDescent="0.25">
      <c r="C41" t="s">
        <v>186</v>
      </c>
      <c r="G41" t="s">
        <v>223</v>
      </c>
    </row>
    <row r="42" spans="3:21" x14ac:dyDescent="0.25">
      <c r="E42" s="1" t="s">
        <v>224</v>
      </c>
      <c r="F42" t="str">
        <f>SUBSTITUTE(E42," ","")</f>
        <v>Trimtheexcess</v>
      </c>
      <c r="G42" t="s">
        <v>225</v>
      </c>
    </row>
    <row r="43" spans="3:21" x14ac:dyDescent="0.25">
      <c r="E43" t="s">
        <v>226</v>
      </c>
      <c r="F43" t="str">
        <f>SUBSTITUTE(E43,":"," ")</f>
        <v>1000 Cash Account</v>
      </c>
      <c r="G43" t="s">
        <v>227</v>
      </c>
    </row>
    <row r="44" spans="3:21" x14ac:dyDescent="0.25">
      <c r="E44" t="s">
        <v>228</v>
      </c>
      <c r="F44" t="str">
        <f>TRIM(SUBSTITUTE(E44,"-","",1))</f>
        <v>1200 AR - Operating</v>
      </c>
      <c r="G44" t="s">
        <v>229</v>
      </c>
    </row>
    <row r="45" spans="3:21" x14ac:dyDescent="0.25">
      <c r="C45" t="s">
        <v>187</v>
      </c>
      <c r="E45" s="1" t="s">
        <v>230</v>
      </c>
      <c r="F45">
        <f>VALUE(E45)</f>
        <v>103458</v>
      </c>
      <c r="G45" t="s">
        <v>231</v>
      </c>
    </row>
  </sheetData>
  <mergeCells count="11">
    <mergeCell ref="G40:U40"/>
    <mergeCell ref="G5:U5"/>
    <mergeCell ref="G36:U38"/>
    <mergeCell ref="E5:F5"/>
    <mergeCell ref="G16:U18"/>
    <mergeCell ref="G20:U20"/>
    <mergeCell ref="G26:U26"/>
    <mergeCell ref="G27:U27"/>
    <mergeCell ref="G33:U34"/>
    <mergeCell ref="G6:L8"/>
    <mergeCell ref="G9:U1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72"/>
  <sheetViews>
    <sheetView zoomScaleNormal="100" workbookViewId="0">
      <selection activeCell="B25" sqref="B25"/>
    </sheetView>
  </sheetViews>
  <sheetFormatPr defaultRowHeight="15" x14ac:dyDescent="0.25"/>
  <cols>
    <col min="2" max="2" width="21.5703125" customWidth="1"/>
    <col min="7" max="7" width="13.28515625" bestFit="1" customWidth="1"/>
  </cols>
  <sheetData>
    <row r="2" spans="2:3" x14ac:dyDescent="0.25">
      <c r="B2" s="12" t="s">
        <v>57</v>
      </c>
    </row>
    <row r="4" spans="2:3" x14ac:dyDescent="0.25">
      <c r="B4" t="s">
        <v>62</v>
      </c>
      <c r="C4" t="s">
        <v>63</v>
      </c>
    </row>
    <row r="5" spans="2:3" x14ac:dyDescent="0.25">
      <c r="B5" t="s">
        <v>60</v>
      </c>
      <c r="C5" t="s">
        <v>58</v>
      </c>
    </row>
    <row r="6" spans="2:3" x14ac:dyDescent="0.25">
      <c r="B6" t="s">
        <v>64</v>
      </c>
      <c r="C6" t="s">
        <v>428</v>
      </c>
    </row>
    <row r="7" spans="2:3" x14ac:dyDescent="0.25">
      <c r="B7" t="s">
        <v>61</v>
      </c>
      <c r="C7" t="s">
        <v>59</v>
      </c>
    </row>
    <row r="8" spans="2:3" x14ac:dyDescent="0.25">
      <c r="B8" t="s">
        <v>65</v>
      </c>
      <c r="C8" t="s">
        <v>66</v>
      </c>
    </row>
    <row r="9" spans="2:3" x14ac:dyDescent="0.25">
      <c r="B9" t="s">
        <v>67</v>
      </c>
      <c r="C9" t="s">
        <v>68</v>
      </c>
    </row>
    <row r="10" spans="2:3" x14ac:dyDescent="0.25">
      <c r="B10" t="s">
        <v>69</v>
      </c>
      <c r="C10" t="s">
        <v>116</v>
      </c>
    </row>
    <row r="11" spans="2:3" x14ac:dyDescent="0.25">
      <c r="B11" t="s">
        <v>70</v>
      </c>
      <c r="C11" t="s">
        <v>75</v>
      </c>
    </row>
    <row r="12" spans="2:3" x14ac:dyDescent="0.25">
      <c r="B12" t="s">
        <v>71</v>
      </c>
      <c r="C12" t="s">
        <v>76</v>
      </c>
    </row>
    <row r="13" spans="2:3" x14ac:dyDescent="0.25">
      <c r="B13" t="s">
        <v>72</v>
      </c>
      <c r="C13" t="s">
        <v>77</v>
      </c>
    </row>
    <row r="14" spans="2:3" x14ac:dyDescent="0.25">
      <c r="B14" t="s">
        <v>73</v>
      </c>
      <c r="C14" t="s">
        <v>78</v>
      </c>
    </row>
    <row r="15" spans="2:3" x14ac:dyDescent="0.25">
      <c r="B15" t="s">
        <v>74</v>
      </c>
      <c r="C15" t="s">
        <v>79</v>
      </c>
    </row>
    <row r="16" spans="2:3" x14ac:dyDescent="0.25">
      <c r="B16" t="s">
        <v>80</v>
      </c>
      <c r="C16" t="s">
        <v>117</v>
      </c>
    </row>
    <row r="18" spans="2:3" x14ac:dyDescent="0.25">
      <c r="B18" t="s">
        <v>81</v>
      </c>
      <c r="C18" t="s">
        <v>84</v>
      </c>
    </row>
    <row r="19" spans="2:3" x14ac:dyDescent="0.25">
      <c r="B19" t="s">
        <v>82</v>
      </c>
      <c r="C19" t="s">
        <v>83</v>
      </c>
    </row>
    <row r="20" spans="2:3" x14ac:dyDescent="0.25">
      <c r="B20" t="s">
        <v>107</v>
      </c>
      <c r="C20" t="s">
        <v>108</v>
      </c>
    </row>
    <row r="21" spans="2:3" x14ac:dyDescent="0.25">
      <c r="B21" t="s">
        <v>109</v>
      </c>
      <c r="C21" t="s">
        <v>110</v>
      </c>
    </row>
    <row r="23" spans="2:3" x14ac:dyDescent="0.25">
      <c r="B23" t="s">
        <v>429</v>
      </c>
      <c r="C23" t="s">
        <v>430</v>
      </c>
    </row>
    <row r="24" spans="2:3" x14ac:dyDescent="0.25">
      <c r="B24" t="s">
        <v>431</v>
      </c>
      <c r="C24" t="s">
        <v>432</v>
      </c>
    </row>
    <row r="26" spans="2:3" x14ac:dyDescent="0.25">
      <c r="B26" t="s">
        <v>85</v>
      </c>
      <c r="C26" t="s">
        <v>86</v>
      </c>
    </row>
    <row r="28" spans="2:3" x14ac:dyDescent="0.25">
      <c r="B28" t="s">
        <v>95</v>
      </c>
      <c r="C28" t="s">
        <v>99</v>
      </c>
    </row>
    <row r="29" spans="2:3" x14ac:dyDescent="0.25">
      <c r="B29" t="s">
        <v>96</v>
      </c>
      <c r="C29" t="s">
        <v>100</v>
      </c>
    </row>
    <row r="30" spans="2:3" x14ac:dyDescent="0.25">
      <c r="B30" t="s">
        <v>97</v>
      </c>
      <c r="C30" t="s">
        <v>101</v>
      </c>
    </row>
    <row r="31" spans="2:3" x14ac:dyDescent="0.25">
      <c r="B31" t="s">
        <v>98</v>
      </c>
      <c r="C31" t="s">
        <v>102</v>
      </c>
    </row>
    <row r="32" spans="2:3" x14ac:dyDescent="0.25">
      <c r="B32" t="s">
        <v>103</v>
      </c>
      <c r="C32" t="s">
        <v>104</v>
      </c>
    </row>
    <row r="33" spans="1:17" x14ac:dyDescent="0.25">
      <c r="B33" t="s">
        <v>105</v>
      </c>
      <c r="C33" t="s">
        <v>106</v>
      </c>
    </row>
    <row r="35" spans="1:17" x14ac:dyDescent="0.25">
      <c r="B35" t="s">
        <v>87</v>
      </c>
      <c r="C35" t="s">
        <v>88</v>
      </c>
    </row>
    <row r="36" spans="1:17" x14ac:dyDescent="0.25">
      <c r="B36" t="s">
        <v>89</v>
      </c>
      <c r="C36" t="s">
        <v>90</v>
      </c>
      <c r="K36" s="13" t="s">
        <v>310</v>
      </c>
    </row>
    <row r="38" spans="1:17" x14ac:dyDescent="0.25">
      <c r="B38" t="s">
        <v>91</v>
      </c>
      <c r="C38" t="s">
        <v>92</v>
      </c>
    </row>
    <row r="39" spans="1:17" x14ac:dyDescent="0.25">
      <c r="B39" t="s">
        <v>93</v>
      </c>
      <c r="C39" t="s">
        <v>94</v>
      </c>
    </row>
    <row r="41" spans="1:17" x14ac:dyDescent="0.25">
      <c r="B41" t="s">
        <v>308</v>
      </c>
      <c r="C41" t="s">
        <v>313</v>
      </c>
    </row>
    <row r="42" spans="1:17" x14ac:dyDescent="0.25">
      <c r="K42" s="13" t="s">
        <v>311</v>
      </c>
    </row>
    <row r="43" spans="1:17" x14ac:dyDescent="0.25">
      <c r="B43" t="s">
        <v>309</v>
      </c>
      <c r="C43" t="s">
        <v>312</v>
      </c>
    </row>
    <row r="46" spans="1:17" x14ac:dyDescent="0.25">
      <c r="A46" s="11"/>
      <c r="B46" s="11"/>
      <c r="C46" s="11"/>
      <c r="D46" s="11"/>
      <c r="E46" s="11"/>
      <c r="F46" s="11"/>
      <c r="G46" s="11"/>
      <c r="H46" s="11"/>
      <c r="I46" s="11"/>
      <c r="J46" s="11"/>
      <c r="K46" s="11"/>
      <c r="L46" s="11"/>
      <c r="M46" s="11"/>
      <c r="N46" s="11"/>
      <c r="O46" s="11"/>
      <c r="P46" s="11"/>
      <c r="Q46" s="11"/>
    </row>
    <row r="48" spans="1:17" x14ac:dyDescent="0.25">
      <c r="B48" t="s">
        <v>118</v>
      </c>
    </row>
    <row r="55" spans="2:17" x14ac:dyDescent="0.25">
      <c r="B55" s="57" t="s">
        <v>119</v>
      </c>
      <c r="C55" s="57"/>
      <c r="D55" s="57"/>
      <c r="E55" s="57"/>
      <c r="F55" s="57"/>
      <c r="G55" s="57"/>
      <c r="H55" s="57"/>
      <c r="I55" s="57"/>
      <c r="J55" s="57"/>
      <c r="K55" s="57"/>
      <c r="L55" s="57"/>
      <c r="M55" s="57"/>
      <c r="N55" s="57"/>
      <c r="O55" s="57"/>
      <c r="P55" s="57"/>
      <c r="Q55" s="57"/>
    </row>
    <row r="56" spans="2:17" x14ac:dyDescent="0.25">
      <c r="B56" s="57"/>
      <c r="C56" s="57"/>
      <c r="D56" s="57"/>
      <c r="E56" s="57"/>
      <c r="F56" s="57"/>
      <c r="G56" s="57"/>
      <c r="H56" s="57"/>
      <c r="I56" s="57"/>
      <c r="J56" s="57"/>
      <c r="K56" s="57"/>
      <c r="L56" s="57"/>
      <c r="M56" s="57"/>
      <c r="N56" s="57"/>
      <c r="O56" s="57"/>
      <c r="P56" s="57"/>
      <c r="Q56" s="57"/>
    </row>
    <row r="65" spans="2:19" ht="15" customHeight="1" x14ac:dyDescent="0.25">
      <c r="B65" s="60" t="s">
        <v>125</v>
      </c>
      <c r="C65" s="61"/>
      <c r="D65" s="61"/>
      <c r="E65" s="61"/>
      <c r="F65" s="61"/>
      <c r="G65" s="61"/>
      <c r="H65" s="61"/>
      <c r="I65" s="61"/>
      <c r="J65" s="61"/>
      <c r="K65" s="61"/>
      <c r="L65" s="61"/>
      <c r="M65" s="61"/>
      <c r="N65" s="61"/>
      <c r="O65" s="61"/>
      <c r="P65" s="61"/>
      <c r="Q65" s="62"/>
      <c r="S65" t="s">
        <v>120</v>
      </c>
    </row>
    <row r="66" spans="2:19" x14ac:dyDescent="0.25">
      <c r="B66" s="63"/>
      <c r="C66" s="64"/>
      <c r="D66" s="64"/>
      <c r="E66" s="64"/>
      <c r="F66" s="64"/>
      <c r="G66" s="64"/>
      <c r="H66" s="64"/>
      <c r="I66" s="64"/>
      <c r="J66" s="64"/>
      <c r="K66" s="64"/>
      <c r="L66" s="64"/>
      <c r="M66" s="64"/>
      <c r="N66" s="64"/>
      <c r="O66" s="64"/>
      <c r="P66" s="64"/>
      <c r="Q66" s="65"/>
      <c r="S66" t="s">
        <v>121</v>
      </c>
    </row>
    <row r="67" spans="2:19" x14ac:dyDescent="0.25">
      <c r="B67" s="63"/>
      <c r="C67" s="64"/>
      <c r="D67" s="64"/>
      <c r="E67" s="64"/>
      <c r="F67" s="64"/>
      <c r="G67" s="64"/>
      <c r="H67" s="64"/>
      <c r="I67" s="64"/>
      <c r="J67" s="64"/>
      <c r="K67" s="64"/>
      <c r="L67" s="64"/>
      <c r="M67" s="64"/>
      <c r="N67" s="64"/>
      <c r="O67" s="64"/>
      <c r="P67" s="64"/>
      <c r="Q67" s="65"/>
      <c r="S67" t="s">
        <v>122</v>
      </c>
    </row>
    <row r="68" spans="2:19" x14ac:dyDescent="0.25">
      <c r="B68" s="66"/>
      <c r="C68" s="67"/>
      <c r="D68" s="67"/>
      <c r="E68" s="67"/>
      <c r="F68" s="67"/>
      <c r="G68" s="67"/>
      <c r="H68" s="67"/>
      <c r="I68" s="67"/>
      <c r="J68" s="67"/>
      <c r="K68" s="67"/>
      <c r="L68" s="67"/>
      <c r="M68" s="67"/>
      <c r="N68" s="67"/>
      <c r="O68" s="67"/>
      <c r="P68" s="67"/>
      <c r="Q68" s="68"/>
      <c r="S68" t="s">
        <v>123</v>
      </c>
    </row>
    <row r="69" spans="2:19" x14ac:dyDescent="0.25">
      <c r="S69" t="s">
        <v>124</v>
      </c>
    </row>
    <row r="71" spans="2:19" x14ac:dyDescent="0.25">
      <c r="G71" s="52"/>
    </row>
    <row r="72" spans="2:19" x14ac:dyDescent="0.25">
      <c r="G72" s="52"/>
    </row>
  </sheetData>
  <mergeCells count="2">
    <mergeCell ref="B55:Q56"/>
    <mergeCell ref="B65:Q6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40"/>
  <sheetViews>
    <sheetView tabSelected="1" topLeftCell="A59" zoomScaleNormal="100" workbookViewId="0">
      <selection activeCell="G77" sqref="G77"/>
    </sheetView>
  </sheetViews>
  <sheetFormatPr defaultRowHeight="15" x14ac:dyDescent="0.25"/>
  <cols>
    <col min="3" max="3" width="16.85546875" customWidth="1"/>
    <col min="4" max="4" width="17" customWidth="1"/>
    <col min="8" max="8" width="9.85546875" customWidth="1"/>
    <col min="16" max="16" width="13.140625" customWidth="1"/>
    <col min="17" max="17" width="11.140625" customWidth="1"/>
  </cols>
  <sheetData>
    <row r="2" spans="2:14" x14ac:dyDescent="0.25">
      <c r="B2" s="4" t="s">
        <v>0</v>
      </c>
    </row>
    <row r="4" spans="2:14" x14ac:dyDescent="0.25">
      <c r="B4" s="4" t="s">
        <v>423</v>
      </c>
    </row>
    <row r="6" spans="2:14" x14ac:dyDescent="0.25">
      <c r="C6" t="s">
        <v>13</v>
      </c>
    </row>
    <row r="7" spans="2:14" x14ac:dyDescent="0.25">
      <c r="C7" t="s">
        <v>14</v>
      </c>
    </row>
    <row r="8" spans="2:14" x14ac:dyDescent="0.25">
      <c r="C8" t="s">
        <v>15</v>
      </c>
    </row>
    <row r="10" spans="2:14" x14ac:dyDescent="0.25">
      <c r="C10" s="4" t="s">
        <v>1</v>
      </c>
    </row>
    <row r="11" spans="2:14" x14ac:dyDescent="0.25">
      <c r="C11" s="1" t="s">
        <v>25</v>
      </c>
    </row>
    <row r="13" spans="2:14" x14ac:dyDescent="0.25">
      <c r="C13" s="4" t="s">
        <v>16</v>
      </c>
      <c r="G13" s="69" t="s">
        <v>26</v>
      </c>
      <c r="H13" s="69"/>
      <c r="J13" s="69" t="s">
        <v>27</v>
      </c>
      <c r="K13" s="69"/>
      <c r="L13" s="69"/>
      <c r="M13" s="69"/>
      <c r="N13" s="69"/>
    </row>
    <row r="14" spans="2:14" x14ac:dyDescent="0.25">
      <c r="C14" s="1" t="s">
        <v>12</v>
      </c>
      <c r="G14" t="s">
        <v>2</v>
      </c>
      <c r="H14" t="s">
        <v>8</v>
      </c>
      <c r="J14" t="s">
        <v>2</v>
      </c>
      <c r="K14" t="s">
        <v>3</v>
      </c>
      <c r="L14" t="s">
        <v>4</v>
      </c>
      <c r="M14" t="s">
        <v>5</v>
      </c>
      <c r="N14" t="s">
        <v>6</v>
      </c>
    </row>
    <row r="15" spans="2:14" x14ac:dyDescent="0.25">
      <c r="C15" s="43" t="s">
        <v>5</v>
      </c>
      <c r="D15" s="1" t="str">
        <f>INDEX(G14:H18, MATCH(C15,G14:G18,0),2)</f>
        <v>You win</v>
      </c>
      <c r="G15" t="s">
        <v>3</v>
      </c>
      <c r="H15" t="s">
        <v>11</v>
      </c>
      <c r="J15" t="s">
        <v>8</v>
      </c>
      <c r="K15" t="s">
        <v>11</v>
      </c>
      <c r="L15" t="s">
        <v>9</v>
      </c>
      <c r="M15" t="s">
        <v>7</v>
      </c>
      <c r="N15" t="s">
        <v>10</v>
      </c>
    </row>
    <row r="16" spans="2:14" x14ac:dyDescent="0.25">
      <c r="G16" t="s">
        <v>4</v>
      </c>
      <c r="H16" t="s">
        <v>9</v>
      </c>
    </row>
    <row r="17" spans="1:19" x14ac:dyDescent="0.25">
      <c r="C17" s="4" t="s">
        <v>17</v>
      </c>
      <c r="G17" t="s">
        <v>5</v>
      </c>
      <c r="H17" t="s">
        <v>7</v>
      </c>
    </row>
    <row r="18" spans="1:19" x14ac:dyDescent="0.25">
      <c r="C18" s="1" t="s">
        <v>18</v>
      </c>
      <c r="G18" t="s">
        <v>6</v>
      </c>
      <c r="H18" t="s">
        <v>10</v>
      </c>
    </row>
    <row r="19" spans="1:19" x14ac:dyDescent="0.25">
      <c r="C19" s="43" t="s">
        <v>3</v>
      </c>
      <c r="D19" s="1" t="str">
        <f>INDEX(J14:N15,2,MATCH(C19,J14:N14,0))</f>
        <v>You pass</v>
      </c>
    </row>
    <row r="20" spans="1:19" x14ac:dyDescent="0.25">
      <c r="D20" s="1"/>
    </row>
    <row r="21" spans="1:19" x14ac:dyDescent="0.25">
      <c r="A21" s="11"/>
      <c r="B21" s="11"/>
      <c r="C21" s="11"/>
      <c r="D21" s="11"/>
      <c r="E21" s="11"/>
      <c r="F21" s="11"/>
      <c r="G21" s="11"/>
      <c r="H21" s="11"/>
      <c r="I21" s="11"/>
      <c r="J21" s="11"/>
      <c r="K21" s="11"/>
      <c r="L21" s="11"/>
      <c r="M21" s="11"/>
      <c r="N21" s="11"/>
      <c r="O21" s="11"/>
      <c r="P21" s="11"/>
      <c r="Q21" s="11"/>
      <c r="R21" s="11"/>
      <c r="S21" s="11"/>
    </row>
    <row r="23" spans="1:19" x14ac:dyDescent="0.25">
      <c r="B23" s="4" t="s">
        <v>28</v>
      </c>
    </row>
    <row r="25" spans="1:19" x14ac:dyDescent="0.25">
      <c r="C25" t="s">
        <v>24</v>
      </c>
    </row>
    <row r="26" spans="1:19" x14ac:dyDescent="0.25">
      <c r="C26" s="1" t="s">
        <v>425</v>
      </c>
    </row>
    <row r="27" spans="1:19" x14ac:dyDescent="0.25">
      <c r="C27" s="71" t="s">
        <v>246</v>
      </c>
      <c r="D27" s="71"/>
      <c r="E27" s="71"/>
      <c r="F27" s="71"/>
      <c r="G27" s="71"/>
      <c r="H27" s="71"/>
      <c r="I27" s="71"/>
      <c r="J27" s="71"/>
      <c r="K27" s="71"/>
      <c r="L27" s="71"/>
      <c r="M27" s="71"/>
      <c r="N27" s="71"/>
      <c r="O27" s="71"/>
      <c r="P27" s="71"/>
      <c r="Q27" s="71"/>
      <c r="R27" s="71"/>
      <c r="S27" s="71"/>
    </row>
    <row r="28" spans="1:19" x14ac:dyDescent="0.25">
      <c r="C28" s="71"/>
      <c r="D28" s="71"/>
      <c r="E28" s="71"/>
      <c r="F28" s="71"/>
      <c r="G28" s="71"/>
      <c r="H28" s="71"/>
      <c r="I28" s="71"/>
      <c r="J28" s="71"/>
      <c r="K28" s="71"/>
      <c r="L28" s="71"/>
      <c r="M28" s="71"/>
      <c r="N28" s="71"/>
      <c r="O28" s="71"/>
      <c r="P28" s="71"/>
      <c r="Q28" s="71"/>
      <c r="R28" s="71"/>
      <c r="S28" s="71"/>
    </row>
    <row r="30" spans="1:19" x14ac:dyDescent="0.25">
      <c r="C30" s="4" t="s">
        <v>16</v>
      </c>
      <c r="G30" s="69" t="s">
        <v>19</v>
      </c>
      <c r="H30" s="69"/>
      <c r="J30" s="69" t="s">
        <v>20</v>
      </c>
      <c r="K30" s="69"/>
      <c r="L30" s="69"/>
      <c r="M30" s="69"/>
      <c r="N30" s="69"/>
      <c r="P30" s="69" t="s">
        <v>21</v>
      </c>
      <c r="Q30" s="69"/>
    </row>
    <row r="31" spans="1:19" x14ac:dyDescent="0.25">
      <c r="C31" s="1" t="s">
        <v>23</v>
      </c>
      <c r="G31" t="s">
        <v>2</v>
      </c>
      <c r="H31" t="s">
        <v>433</v>
      </c>
      <c r="J31" t="s">
        <v>2</v>
      </c>
      <c r="K31" t="s">
        <v>3</v>
      </c>
      <c r="L31" t="s">
        <v>4</v>
      </c>
      <c r="M31" t="s">
        <v>5</v>
      </c>
      <c r="N31" t="s">
        <v>6</v>
      </c>
      <c r="P31" t="s">
        <v>8</v>
      </c>
      <c r="Q31" t="s">
        <v>2</v>
      </c>
    </row>
    <row r="32" spans="1:19" x14ac:dyDescent="0.25">
      <c r="C32" s="43" t="s">
        <v>5</v>
      </c>
      <c r="D32" t="str">
        <f>VLOOKUP(C32,G31:H35,2)</f>
        <v>You win</v>
      </c>
      <c r="G32" t="s">
        <v>3</v>
      </c>
      <c r="H32" t="s">
        <v>11</v>
      </c>
      <c r="J32" t="s">
        <v>8</v>
      </c>
      <c r="K32" t="s">
        <v>11</v>
      </c>
      <c r="L32" t="s">
        <v>9</v>
      </c>
      <c r="M32" t="s">
        <v>7</v>
      </c>
      <c r="N32" t="s">
        <v>10</v>
      </c>
      <c r="P32" t="s">
        <v>11</v>
      </c>
      <c r="Q32" t="s">
        <v>3</v>
      </c>
    </row>
    <row r="33" spans="3:17" x14ac:dyDescent="0.25">
      <c r="G33" t="s">
        <v>4</v>
      </c>
      <c r="H33" t="s">
        <v>9</v>
      </c>
      <c r="P33" t="s">
        <v>9</v>
      </c>
      <c r="Q33" t="s">
        <v>4</v>
      </c>
    </row>
    <row r="34" spans="3:17" x14ac:dyDescent="0.25">
      <c r="C34" s="4" t="s">
        <v>17</v>
      </c>
      <c r="G34" t="s">
        <v>5</v>
      </c>
      <c r="H34" t="s">
        <v>7</v>
      </c>
      <c r="P34" t="s">
        <v>7</v>
      </c>
      <c r="Q34" t="s">
        <v>5</v>
      </c>
    </row>
    <row r="35" spans="3:17" x14ac:dyDescent="0.25">
      <c r="C35" s="1" t="s">
        <v>22</v>
      </c>
      <c r="G35" t="s">
        <v>6</v>
      </c>
      <c r="H35" t="s">
        <v>10</v>
      </c>
      <c r="P35" t="s">
        <v>10</v>
      </c>
      <c r="Q35" t="s">
        <v>6</v>
      </c>
    </row>
    <row r="36" spans="3:17" x14ac:dyDescent="0.25">
      <c r="C36" s="43" t="s">
        <v>3</v>
      </c>
      <c r="D36" t="str">
        <f>HLOOKUP(C36,J31:N32,2)</f>
        <v>You pass</v>
      </c>
    </row>
    <row r="38" spans="3:17" x14ac:dyDescent="0.25">
      <c r="C38" s="4" t="s">
        <v>249</v>
      </c>
    </row>
    <row r="39" spans="3:17" x14ac:dyDescent="0.25">
      <c r="C39" s="1" t="s">
        <v>250</v>
      </c>
    </row>
    <row r="40" spans="3:17" x14ac:dyDescent="0.25">
      <c r="C40" s="43" t="s">
        <v>4</v>
      </c>
      <c r="D40" t="e">
        <f>VLOOKUP(C40,P31:Q35,1)</f>
        <v>#N/A</v>
      </c>
    </row>
    <row r="41" spans="3:17" x14ac:dyDescent="0.25">
      <c r="C41" s="1" t="s">
        <v>251</v>
      </c>
    </row>
    <row r="42" spans="3:17" x14ac:dyDescent="0.25">
      <c r="C42" s="43" t="s">
        <v>4</v>
      </c>
      <c r="D42" t="str">
        <f>INDEX(P31:Q35,MATCH(C42,Q31:Q35,0),1)</f>
        <v>You don't lose</v>
      </c>
    </row>
    <row r="43" spans="3:17" x14ac:dyDescent="0.25">
      <c r="G43" s="69" t="s">
        <v>45</v>
      </c>
      <c r="H43" s="69"/>
    </row>
    <row r="44" spans="3:17" x14ac:dyDescent="0.25">
      <c r="C44" s="4" t="s">
        <v>245</v>
      </c>
      <c r="G44" s="6">
        <v>104</v>
      </c>
      <c r="H44" t="s">
        <v>2</v>
      </c>
    </row>
    <row r="45" spans="3:17" x14ac:dyDescent="0.25">
      <c r="C45" s="1" t="s">
        <v>247</v>
      </c>
      <c r="G45" s="6">
        <v>151</v>
      </c>
      <c r="H45" t="s">
        <v>3</v>
      </c>
    </row>
    <row r="46" spans="3:17" x14ac:dyDescent="0.25">
      <c r="C46" s="43">
        <v>151</v>
      </c>
      <c r="D46" t="str">
        <f>VLOOKUP(C46,G44:H48,2)</f>
        <v>Result 4</v>
      </c>
      <c r="E46" t="b">
        <f>D46=H45</f>
        <v>0</v>
      </c>
      <c r="G46" s="6">
        <v>123</v>
      </c>
      <c r="H46" t="s">
        <v>4</v>
      </c>
    </row>
    <row r="47" spans="3:17" x14ac:dyDescent="0.25">
      <c r="C47" s="1" t="s">
        <v>248</v>
      </c>
      <c r="G47" s="6">
        <v>128</v>
      </c>
      <c r="H47" t="s">
        <v>5</v>
      </c>
    </row>
    <row r="48" spans="3:17" x14ac:dyDescent="0.25">
      <c r="C48" s="43">
        <v>151</v>
      </c>
      <c r="D48" t="str">
        <f>VLOOKUP(C48,G44:H48,2,FALSE)</f>
        <v>Result 2</v>
      </c>
      <c r="E48" t="b">
        <f>D48=H45</f>
        <v>1</v>
      </c>
      <c r="G48" s="6">
        <v>778</v>
      </c>
      <c r="H48" t="s">
        <v>6</v>
      </c>
    </row>
    <row r="50" spans="1:19" x14ac:dyDescent="0.25">
      <c r="A50" s="11"/>
      <c r="B50" s="11"/>
      <c r="C50" s="11"/>
      <c r="D50" s="11"/>
      <c r="E50" s="11"/>
      <c r="F50" s="11"/>
      <c r="G50" s="11"/>
      <c r="H50" s="11"/>
      <c r="I50" s="11"/>
      <c r="J50" s="11"/>
      <c r="K50" s="11"/>
      <c r="L50" s="11"/>
      <c r="M50" s="11"/>
      <c r="N50" s="11"/>
      <c r="O50" s="11"/>
      <c r="P50" s="11"/>
      <c r="Q50" s="11"/>
      <c r="R50" s="11"/>
      <c r="S50" s="11"/>
    </row>
    <row r="52" spans="1:19" x14ac:dyDescent="0.25">
      <c r="B52" s="4" t="s">
        <v>29</v>
      </c>
    </row>
    <row r="54" spans="1:19" x14ac:dyDescent="0.25">
      <c r="B54" s="4" t="s">
        <v>37</v>
      </c>
    </row>
    <row r="55" spans="1:19" x14ac:dyDescent="0.25">
      <c r="C55" t="s">
        <v>36</v>
      </c>
    </row>
    <row r="57" spans="1:19" x14ac:dyDescent="0.25">
      <c r="C57" s="3" t="s">
        <v>32</v>
      </c>
      <c r="D57" s="3" t="s">
        <v>31</v>
      </c>
      <c r="E57" s="3" t="s">
        <v>33</v>
      </c>
    </row>
    <row r="58" spans="1:19" x14ac:dyDescent="0.25">
      <c r="C58">
        <v>1111</v>
      </c>
      <c r="D58" t="s">
        <v>30</v>
      </c>
      <c r="E58" s="2">
        <v>27515</v>
      </c>
    </row>
    <row r="60" spans="1:19" x14ac:dyDescent="0.25">
      <c r="C60" t="s">
        <v>35</v>
      </c>
      <c r="D60" t="str">
        <f>CONCATENATE(D58,C58,E58)</f>
        <v>John Doe111127515</v>
      </c>
    </row>
    <row r="61" spans="1:19" x14ac:dyDescent="0.25">
      <c r="C61" t="s">
        <v>34</v>
      </c>
      <c r="D61" t="str">
        <f>D58&amp;C58&amp;E58</f>
        <v>John Doe111127515</v>
      </c>
    </row>
    <row r="63" spans="1:19" x14ac:dyDescent="0.25">
      <c r="A63" s="11"/>
      <c r="B63" s="11"/>
      <c r="C63" s="11"/>
      <c r="D63" s="11"/>
      <c r="E63" s="11"/>
      <c r="F63" s="11"/>
      <c r="G63" s="11"/>
      <c r="H63" s="11"/>
      <c r="I63" s="11"/>
      <c r="J63" s="11"/>
      <c r="K63" s="11"/>
      <c r="L63" s="11"/>
      <c r="M63" s="11"/>
      <c r="N63" s="11"/>
      <c r="O63" s="11"/>
      <c r="P63" s="11"/>
      <c r="Q63" s="11"/>
      <c r="R63" s="11"/>
      <c r="S63" s="11"/>
    </row>
    <row r="65" spans="2:18" x14ac:dyDescent="0.25">
      <c r="B65" s="4" t="s">
        <v>38</v>
      </c>
    </row>
    <row r="66" spans="2:18" ht="15" customHeight="1" x14ac:dyDescent="0.25">
      <c r="C66" s="57" t="s">
        <v>424</v>
      </c>
      <c r="D66" s="57"/>
      <c r="E66" s="57"/>
      <c r="F66" s="57"/>
      <c r="G66" s="57"/>
      <c r="H66" s="57"/>
      <c r="I66" s="57"/>
      <c r="J66" s="57"/>
      <c r="K66" s="57"/>
      <c r="L66" s="57"/>
      <c r="M66" s="57"/>
      <c r="N66" s="57"/>
      <c r="O66" s="57"/>
      <c r="P66" s="57"/>
      <c r="Q66" s="57"/>
      <c r="R66" s="57"/>
    </row>
    <row r="67" spans="2:18" ht="15" customHeight="1" x14ac:dyDescent="0.25">
      <c r="C67" s="57"/>
      <c r="D67" s="57"/>
      <c r="E67" s="57"/>
      <c r="F67" s="57"/>
      <c r="G67" s="57"/>
      <c r="H67" s="57"/>
      <c r="I67" s="57"/>
      <c r="J67" s="57"/>
      <c r="K67" s="57"/>
      <c r="L67" s="57"/>
      <c r="M67" s="57"/>
      <c r="N67" s="57"/>
      <c r="O67" s="57"/>
      <c r="P67" s="57"/>
      <c r="Q67" s="57"/>
      <c r="R67" s="57"/>
    </row>
    <row r="68" spans="2:18" x14ac:dyDescent="0.25">
      <c r="C68" s="57"/>
      <c r="D68" s="57"/>
      <c r="E68" s="57"/>
      <c r="F68" s="57"/>
      <c r="G68" s="57"/>
      <c r="H68" s="57"/>
      <c r="I68" s="57"/>
      <c r="J68" s="57"/>
      <c r="K68" s="57"/>
      <c r="L68" s="57"/>
      <c r="M68" s="57"/>
      <c r="N68" s="57"/>
      <c r="O68" s="57"/>
      <c r="P68" s="57"/>
      <c r="Q68" s="57"/>
      <c r="R68" s="57"/>
    </row>
    <row r="69" spans="2:18" x14ac:dyDescent="0.25">
      <c r="C69" s="5"/>
      <c r="D69" s="5"/>
      <c r="E69" s="5"/>
      <c r="F69" s="5"/>
      <c r="G69" s="5"/>
      <c r="H69" s="5"/>
      <c r="I69" s="5"/>
      <c r="J69" s="5"/>
      <c r="K69" s="5"/>
      <c r="L69" s="5"/>
      <c r="M69" s="5"/>
      <c r="N69" s="5"/>
      <c r="O69" s="5"/>
      <c r="P69" s="5"/>
      <c r="Q69" s="5"/>
      <c r="R69" s="5"/>
    </row>
    <row r="70" spans="2:18" x14ac:dyDescent="0.25">
      <c r="C70" t="s">
        <v>420</v>
      </c>
    </row>
    <row r="72" spans="2:18" x14ac:dyDescent="0.25">
      <c r="C72">
        <f>1</f>
        <v>1</v>
      </c>
    </row>
    <row r="73" spans="2:18" x14ac:dyDescent="0.25">
      <c r="J73" s="69" t="s">
        <v>44</v>
      </c>
      <c r="K73" s="69"/>
      <c r="M73" s="69" t="s">
        <v>45</v>
      </c>
      <c r="N73" s="69"/>
    </row>
    <row r="74" spans="2:18" x14ac:dyDescent="0.25">
      <c r="C74" s="84" t="s">
        <v>41</v>
      </c>
      <c r="D74" t="str">
        <f>INDEX(J74:K78,MATCH(C74,J74:J78,0),2)</f>
        <v>Result 2</v>
      </c>
      <c r="E74" t="s">
        <v>46</v>
      </c>
      <c r="J74" s="1" t="s">
        <v>40</v>
      </c>
      <c r="K74" t="s">
        <v>2</v>
      </c>
      <c r="M74" s="6">
        <v>104</v>
      </c>
      <c r="N74" t="s">
        <v>2</v>
      </c>
    </row>
    <row r="75" spans="2:18" x14ac:dyDescent="0.25">
      <c r="D75" t="e">
        <f>INDEX(M74:N78,MATCH(C74,M74:M78,0),2)</f>
        <v>#N/A</v>
      </c>
      <c r="E75" t="s">
        <v>47</v>
      </c>
      <c r="J75" s="1" t="s">
        <v>41</v>
      </c>
      <c r="K75" t="s">
        <v>3</v>
      </c>
      <c r="M75" s="6">
        <v>151</v>
      </c>
      <c r="N75" t="s">
        <v>3</v>
      </c>
    </row>
    <row r="76" spans="2:18" x14ac:dyDescent="0.25">
      <c r="J76" s="1" t="s">
        <v>39</v>
      </c>
      <c r="K76" t="s">
        <v>4</v>
      </c>
      <c r="M76" s="6">
        <v>123</v>
      </c>
      <c r="N76" t="s">
        <v>4</v>
      </c>
    </row>
    <row r="77" spans="2:18" x14ac:dyDescent="0.25">
      <c r="C77" s="1"/>
      <c r="D77" t="str">
        <f>VLOOKUP(C74,J74:K78,2,FALSE)</f>
        <v>Result 2</v>
      </c>
      <c r="E77" t="s">
        <v>421</v>
      </c>
      <c r="J77" s="1" t="s">
        <v>42</v>
      </c>
      <c r="K77" t="s">
        <v>5</v>
      </c>
      <c r="M77" s="6">
        <v>128</v>
      </c>
      <c r="N77" t="s">
        <v>5</v>
      </c>
    </row>
    <row r="78" spans="2:18" x14ac:dyDescent="0.25">
      <c r="D78" t="e">
        <f>VLOOKUP(C74,M74:N78,2,FALSE)</f>
        <v>#N/A</v>
      </c>
      <c r="E78" t="s">
        <v>422</v>
      </c>
      <c r="J78" s="1" t="s">
        <v>43</v>
      </c>
      <c r="K78" t="s">
        <v>6</v>
      </c>
      <c r="M78" s="6">
        <v>778</v>
      </c>
      <c r="N78" t="s">
        <v>6</v>
      </c>
    </row>
    <row r="79" spans="2:18" x14ac:dyDescent="0.25">
      <c r="J79" s="1"/>
      <c r="M79" s="6"/>
    </row>
    <row r="80" spans="2:18" x14ac:dyDescent="0.25">
      <c r="C80" s="70" t="s">
        <v>151</v>
      </c>
      <c r="D80" s="70"/>
      <c r="E80" s="70"/>
      <c r="F80" s="70"/>
      <c r="G80" s="70"/>
      <c r="H80" s="70"/>
      <c r="I80" s="70"/>
      <c r="J80" s="70"/>
      <c r="K80" s="70"/>
      <c r="L80" s="70"/>
      <c r="M80" s="70"/>
      <c r="N80" s="70"/>
      <c r="O80" s="70"/>
      <c r="P80" s="70"/>
      <c r="Q80" s="70"/>
      <c r="R80" s="70"/>
    </row>
    <row r="81" spans="3:18" x14ac:dyDescent="0.25">
      <c r="C81" s="70"/>
      <c r="D81" s="70"/>
      <c r="E81" s="70"/>
      <c r="F81" s="70"/>
      <c r="G81" s="70"/>
      <c r="H81" s="70"/>
      <c r="I81" s="70"/>
      <c r="J81" s="70"/>
      <c r="K81" s="70"/>
      <c r="L81" s="70"/>
      <c r="M81" s="70"/>
      <c r="N81" s="70"/>
      <c r="O81" s="70"/>
      <c r="P81" s="70"/>
      <c r="Q81" s="70"/>
      <c r="R81" s="70"/>
    </row>
    <row r="82" spans="3:18" x14ac:dyDescent="0.25">
      <c r="C82" s="70"/>
      <c r="D82" s="70"/>
      <c r="E82" s="70"/>
      <c r="F82" s="70"/>
      <c r="G82" s="70"/>
      <c r="H82" s="70"/>
      <c r="I82" s="70"/>
      <c r="J82" s="70"/>
      <c r="K82" s="70"/>
      <c r="L82" s="70"/>
      <c r="M82" s="70"/>
      <c r="N82" s="70"/>
      <c r="O82" s="70"/>
      <c r="P82" s="70"/>
      <c r="Q82" s="70"/>
      <c r="R82" s="70"/>
    </row>
    <row r="83" spans="3:18" x14ac:dyDescent="0.25">
      <c r="C83">
        <v>151</v>
      </c>
      <c r="D83" t="s">
        <v>144</v>
      </c>
    </row>
    <row r="84" spans="3:18" x14ac:dyDescent="0.25">
      <c r="C84" s="1" t="s">
        <v>41</v>
      </c>
      <c r="D84" t="s">
        <v>145</v>
      </c>
    </row>
    <row r="86" spans="3:18" x14ac:dyDescent="0.25">
      <c r="C86" t="s">
        <v>148</v>
      </c>
    </row>
    <row r="87" spans="3:18" x14ac:dyDescent="0.25">
      <c r="C87" t="s">
        <v>149</v>
      </c>
      <c r="D87" t="s">
        <v>150</v>
      </c>
    </row>
    <row r="88" spans="3:18" x14ac:dyDescent="0.25">
      <c r="C88">
        <v>151</v>
      </c>
      <c r="D88" t="str">
        <f>C88&amp;""</f>
        <v>151</v>
      </c>
    </row>
    <row r="90" spans="3:18" x14ac:dyDescent="0.25">
      <c r="C90" t="s">
        <v>152</v>
      </c>
    </row>
    <row r="91" spans="3:18" x14ac:dyDescent="0.25">
      <c r="C91" t="s">
        <v>149</v>
      </c>
      <c r="D91" t="s">
        <v>150</v>
      </c>
    </row>
    <row r="92" spans="3:18" x14ac:dyDescent="0.25">
      <c r="C92" s="1" t="s">
        <v>41</v>
      </c>
      <c r="D92">
        <f>C92+0</f>
        <v>151</v>
      </c>
    </row>
    <row r="94" spans="3:18" x14ac:dyDescent="0.25">
      <c r="C94" s="4" t="s">
        <v>153</v>
      </c>
    </row>
    <row r="95" spans="3:18" x14ac:dyDescent="0.25">
      <c r="C95" t="s">
        <v>154</v>
      </c>
      <c r="J95" s="69" t="s">
        <v>146</v>
      </c>
      <c r="K95" s="69"/>
      <c r="M95" s="69" t="s">
        <v>147</v>
      </c>
      <c r="N95" s="69"/>
    </row>
    <row r="96" spans="3:18" x14ac:dyDescent="0.25">
      <c r="C96">
        <v>123</v>
      </c>
      <c r="D96" t="e">
        <f>VLOOKUP(C96,J96:K100,2)</f>
        <v>#N/A</v>
      </c>
      <c r="E96" t="s">
        <v>421</v>
      </c>
      <c r="J96" s="1" t="s">
        <v>40</v>
      </c>
      <c r="K96" t="s">
        <v>2</v>
      </c>
      <c r="M96" s="6">
        <v>104</v>
      </c>
      <c r="N96" t="s">
        <v>2</v>
      </c>
    </row>
    <row r="97" spans="1:19" x14ac:dyDescent="0.25">
      <c r="D97" t="str">
        <f>VLOOKUP(C96&amp;"",J96:K100,2)</f>
        <v>Result 3</v>
      </c>
      <c r="E97" t="s">
        <v>422</v>
      </c>
      <c r="J97" s="1" t="s">
        <v>41</v>
      </c>
      <c r="K97" t="s">
        <v>3</v>
      </c>
      <c r="M97" s="6">
        <v>151</v>
      </c>
      <c r="N97" t="s">
        <v>3</v>
      </c>
    </row>
    <row r="98" spans="1:19" x14ac:dyDescent="0.25">
      <c r="C98" s="4"/>
      <c r="J98" s="1" t="s">
        <v>39</v>
      </c>
      <c r="K98" t="s">
        <v>4</v>
      </c>
      <c r="M98" s="6">
        <v>123</v>
      </c>
      <c r="N98" t="s">
        <v>4</v>
      </c>
    </row>
    <row r="99" spans="1:19" x14ac:dyDescent="0.25">
      <c r="C99" t="s">
        <v>155</v>
      </c>
      <c r="J99" s="1" t="s">
        <v>42</v>
      </c>
      <c r="K99" t="s">
        <v>5</v>
      </c>
      <c r="M99" s="6">
        <v>128</v>
      </c>
      <c r="N99" t="s">
        <v>5</v>
      </c>
    </row>
    <row r="100" spans="1:19" x14ac:dyDescent="0.25">
      <c r="C100" s="1" t="s">
        <v>39</v>
      </c>
      <c r="D100" t="e">
        <f>VLOOKUP(C100,M96:N100,2)</f>
        <v>#N/A</v>
      </c>
      <c r="E100" t="s">
        <v>421</v>
      </c>
      <c r="J100" s="1" t="s">
        <v>43</v>
      </c>
      <c r="K100" t="s">
        <v>6</v>
      </c>
      <c r="M100" s="6">
        <v>778</v>
      </c>
      <c r="N100" t="s">
        <v>6</v>
      </c>
    </row>
    <row r="101" spans="1:19" x14ac:dyDescent="0.25">
      <c r="D101" t="str">
        <f>VLOOKUP(C100+0,M96:N100,2)</f>
        <v>Result 3</v>
      </c>
      <c r="E101" t="s">
        <v>422</v>
      </c>
    </row>
    <row r="103" spans="1:19" x14ac:dyDescent="0.25">
      <c r="C103" t="s">
        <v>156</v>
      </c>
    </row>
    <row r="104" spans="1:19" x14ac:dyDescent="0.25">
      <c r="J104" s="1"/>
      <c r="M104" s="6"/>
    </row>
    <row r="105" spans="1:19" x14ac:dyDescent="0.25">
      <c r="A105" s="11"/>
      <c r="B105" s="11"/>
      <c r="C105" s="11"/>
      <c r="D105" s="11"/>
      <c r="E105" s="11"/>
      <c r="F105" s="11"/>
      <c r="G105" s="11"/>
      <c r="H105" s="11"/>
      <c r="I105" s="11"/>
      <c r="J105" s="11"/>
      <c r="K105" s="11"/>
      <c r="L105" s="11"/>
      <c r="M105" s="11"/>
      <c r="N105" s="11"/>
      <c r="O105" s="11"/>
      <c r="P105" s="11"/>
      <c r="Q105" s="11"/>
      <c r="R105" s="11"/>
      <c r="S105" s="11"/>
    </row>
    <row r="107" spans="1:19" x14ac:dyDescent="0.25">
      <c r="B107" s="4" t="s">
        <v>315</v>
      </c>
    </row>
    <row r="108" spans="1:19" x14ac:dyDescent="0.25">
      <c r="C108" s="57" t="s">
        <v>56</v>
      </c>
      <c r="D108" s="57"/>
      <c r="E108" s="57"/>
      <c r="F108" s="57"/>
      <c r="G108" s="57"/>
      <c r="H108" s="57"/>
      <c r="I108" s="57"/>
      <c r="J108" s="57"/>
      <c r="K108" s="57"/>
      <c r="L108" s="57"/>
      <c r="M108" s="57"/>
      <c r="N108" s="57"/>
      <c r="O108" s="57"/>
      <c r="P108" s="57"/>
      <c r="Q108" s="57"/>
      <c r="R108" s="57"/>
    </row>
    <row r="109" spans="1:19" x14ac:dyDescent="0.25">
      <c r="C109" s="57"/>
      <c r="D109" s="57"/>
      <c r="E109" s="57"/>
      <c r="F109" s="57"/>
      <c r="G109" s="57"/>
      <c r="H109" s="57"/>
      <c r="I109" s="57"/>
      <c r="J109" s="57"/>
      <c r="K109" s="57"/>
      <c r="L109" s="57"/>
      <c r="M109" s="57"/>
      <c r="N109" s="57"/>
      <c r="O109" s="57"/>
      <c r="P109" s="57"/>
      <c r="Q109" s="57"/>
      <c r="R109" s="57"/>
    </row>
    <row r="111" spans="1:19" x14ac:dyDescent="0.25">
      <c r="C111" t="s">
        <v>48</v>
      </c>
      <c r="E111" s="1" t="s">
        <v>49</v>
      </c>
      <c r="K111" s="69" t="s">
        <v>55</v>
      </c>
      <c r="L111" s="69"/>
      <c r="M111" s="69"/>
      <c r="N111" s="69"/>
    </row>
    <row r="112" spans="1:19" x14ac:dyDescent="0.25">
      <c r="C112" t="s">
        <v>50</v>
      </c>
      <c r="E112" t="s">
        <v>52</v>
      </c>
      <c r="K112" s="53">
        <v>12</v>
      </c>
      <c r="L112" s="44">
        <f>K112*2</f>
        <v>24</v>
      </c>
      <c r="M112" s="44">
        <f>L112*2</f>
        <v>48</v>
      </c>
      <c r="N112" s="44">
        <f>M112*2</f>
        <v>96</v>
      </c>
      <c r="O112" s="8">
        <f>SUM(K112:N112)</f>
        <v>180</v>
      </c>
    </row>
    <row r="113" spans="3:15" x14ac:dyDescent="0.25">
      <c r="C113" t="s">
        <v>51</v>
      </c>
      <c r="E113" t="s">
        <v>53</v>
      </c>
      <c r="K113" s="54">
        <v>15</v>
      </c>
      <c r="L113" s="44">
        <f t="shared" ref="L113:N113" si="0">K113*2</f>
        <v>30</v>
      </c>
      <c r="M113" s="44">
        <f t="shared" si="0"/>
        <v>60</v>
      </c>
      <c r="N113" s="44">
        <f t="shared" si="0"/>
        <v>120</v>
      </c>
      <c r="O113" s="8">
        <f t="shared" ref="O113:O116" si="1">SUM(K113:N113)</f>
        <v>225</v>
      </c>
    </row>
    <row r="114" spans="3:15" x14ac:dyDescent="0.25">
      <c r="K114" s="54">
        <v>21</v>
      </c>
      <c r="L114" s="44">
        <f t="shared" ref="L114:N114" si="2">K114*2</f>
        <v>42</v>
      </c>
      <c r="M114" s="44">
        <f t="shared" si="2"/>
        <v>84</v>
      </c>
      <c r="N114" s="44">
        <f t="shared" si="2"/>
        <v>168</v>
      </c>
      <c r="O114" s="8">
        <f t="shared" si="1"/>
        <v>315</v>
      </c>
    </row>
    <row r="115" spans="3:15" x14ac:dyDescent="0.25">
      <c r="K115" s="54">
        <v>18</v>
      </c>
      <c r="L115" s="44">
        <f t="shared" ref="L115:N115" si="3">K115*2</f>
        <v>36</v>
      </c>
      <c r="M115" s="44">
        <f t="shared" si="3"/>
        <v>72</v>
      </c>
      <c r="N115" s="44">
        <f t="shared" si="3"/>
        <v>144</v>
      </c>
      <c r="O115" s="8">
        <f t="shared" si="1"/>
        <v>270</v>
      </c>
    </row>
    <row r="116" spans="3:15" x14ac:dyDescent="0.25">
      <c r="D116" t="s">
        <v>48</v>
      </c>
      <c r="K116" s="55">
        <v>40</v>
      </c>
      <c r="L116" s="56">
        <f t="shared" ref="L116:N116" si="4">K116*2</f>
        <v>80</v>
      </c>
      <c r="M116" s="56">
        <f t="shared" si="4"/>
        <v>160</v>
      </c>
      <c r="N116" s="56">
        <f t="shared" si="4"/>
        <v>320</v>
      </c>
      <c r="O116" s="8">
        <f t="shared" si="1"/>
        <v>600</v>
      </c>
    </row>
    <row r="117" spans="3:15" x14ac:dyDescent="0.25">
      <c r="C117" t="s">
        <v>54</v>
      </c>
      <c r="K117">
        <f>SUM(K112:K116)</f>
        <v>106</v>
      </c>
      <c r="L117">
        <f t="shared" ref="L117:O117" si="5">SUM(L112:L116)</f>
        <v>212</v>
      </c>
      <c r="M117">
        <f t="shared" si="5"/>
        <v>424</v>
      </c>
      <c r="N117">
        <f t="shared" si="5"/>
        <v>848</v>
      </c>
      <c r="O117">
        <f t="shared" si="5"/>
        <v>1590</v>
      </c>
    </row>
    <row r="118" spans="3:15" x14ac:dyDescent="0.25">
      <c r="D118" s="7">
        <f>SUM($K$112:$K$116)</f>
        <v>106</v>
      </c>
      <c r="E118" s="7"/>
      <c r="F118" s="7"/>
      <c r="G118" s="7"/>
      <c r="H118" s="7"/>
    </row>
    <row r="119" spans="3:15" x14ac:dyDescent="0.25">
      <c r="D119" s="7"/>
    </row>
    <row r="120" spans="3:15" x14ac:dyDescent="0.25">
      <c r="D120" s="7"/>
    </row>
    <row r="121" spans="3:15" x14ac:dyDescent="0.25">
      <c r="D121" s="7"/>
    </row>
    <row r="122" spans="3:15" x14ac:dyDescent="0.25">
      <c r="D122" s="7"/>
    </row>
    <row r="124" spans="3:15" x14ac:dyDescent="0.25">
      <c r="D124" t="s">
        <v>50</v>
      </c>
    </row>
    <row r="125" spans="3:15" x14ac:dyDescent="0.25">
      <c r="C125" t="s">
        <v>54</v>
      </c>
    </row>
    <row r="126" spans="3:15" x14ac:dyDescent="0.25">
      <c r="D126" s="7">
        <f>SUM(K$112:K$116)</f>
        <v>106</v>
      </c>
      <c r="E126" s="7"/>
      <c r="F126" s="7"/>
      <c r="G126" s="7"/>
      <c r="H126" s="7"/>
    </row>
    <row r="127" spans="3:15" x14ac:dyDescent="0.25">
      <c r="D127" s="7"/>
      <c r="E127" s="7"/>
      <c r="F127" s="7"/>
      <c r="G127" s="7"/>
      <c r="H127" s="7"/>
    </row>
    <row r="128" spans="3:15" x14ac:dyDescent="0.25">
      <c r="D128" s="7"/>
      <c r="E128" s="7"/>
      <c r="F128" s="7"/>
      <c r="G128" s="7"/>
      <c r="H128" s="7"/>
    </row>
    <row r="129" spans="3:8" x14ac:dyDescent="0.25">
      <c r="D129" s="7"/>
      <c r="E129" s="7"/>
      <c r="F129" s="7"/>
      <c r="G129" s="7"/>
      <c r="H129" s="7"/>
    </row>
    <row r="130" spans="3:8" x14ac:dyDescent="0.25">
      <c r="D130" s="7"/>
      <c r="E130" s="7"/>
      <c r="F130" s="7"/>
      <c r="G130" s="7"/>
      <c r="H130" s="7"/>
    </row>
    <row r="131" spans="3:8" x14ac:dyDescent="0.25">
      <c r="D131" s="7"/>
      <c r="E131" s="7"/>
      <c r="F131" s="7"/>
      <c r="G131" s="7"/>
      <c r="H131" s="7"/>
    </row>
    <row r="133" spans="3:8" x14ac:dyDescent="0.25">
      <c r="D133" t="s">
        <v>51</v>
      </c>
    </row>
    <row r="134" spans="3:8" x14ac:dyDescent="0.25">
      <c r="C134" t="s">
        <v>54</v>
      </c>
    </row>
    <row r="135" spans="3:8" x14ac:dyDescent="0.25">
      <c r="D135" s="7">
        <f>SUM($K112:$K116)</f>
        <v>106</v>
      </c>
      <c r="E135" s="7"/>
      <c r="F135" s="7"/>
      <c r="G135" s="7"/>
      <c r="H135" s="7"/>
    </row>
    <row r="136" spans="3:8" x14ac:dyDescent="0.25">
      <c r="D136" s="7"/>
    </row>
    <row r="137" spans="3:8" x14ac:dyDescent="0.25">
      <c r="D137" s="7"/>
    </row>
    <row r="138" spans="3:8" x14ac:dyDescent="0.25">
      <c r="D138" s="7"/>
    </row>
    <row r="139" spans="3:8" x14ac:dyDescent="0.25">
      <c r="D139" s="7"/>
    </row>
    <row r="140" spans="3:8" x14ac:dyDescent="0.25">
      <c r="D140" s="7"/>
    </row>
  </sheetData>
  <mergeCells count="15">
    <mergeCell ref="G30:H30"/>
    <mergeCell ref="J30:N30"/>
    <mergeCell ref="P30:Q30"/>
    <mergeCell ref="G13:H13"/>
    <mergeCell ref="J13:N13"/>
    <mergeCell ref="C27:S28"/>
    <mergeCell ref="G43:H43"/>
    <mergeCell ref="C66:R68"/>
    <mergeCell ref="J73:K73"/>
    <mergeCell ref="M73:N73"/>
    <mergeCell ref="K111:N111"/>
    <mergeCell ref="C108:R109"/>
    <mergeCell ref="C80:R82"/>
    <mergeCell ref="M95:N95"/>
    <mergeCell ref="J95:K9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6"/>
  <sheetViews>
    <sheetView workbookViewId="0">
      <selection activeCell="E14" sqref="E14"/>
    </sheetView>
  </sheetViews>
  <sheetFormatPr defaultRowHeight="15" x14ac:dyDescent="0.25"/>
  <cols>
    <col min="3" max="3" width="11" customWidth="1"/>
    <col min="4" max="4" width="26.42578125" bestFit="1" customWidth="1"/>
  </cols>
  <sheetData>
    <row r="2" spans="2:17" x14ac:dyDescent="0.25">
      <c r="B2" s="4" t="s">
        <v>252</v>
      </c>
    </row>
    <row r="4" spans="2:17" ht="15" customHeight="1" x14ac:dyDescent="0.25">
      <c r="C4" s="72" t="s">
        <v>300</v>
      </c>
      <c r="D4" s="73"/>
      <c r="E4" s="73"/>
      <c r="F4" s="73"/>
      <c r="G4" s="73"/>
      <c r="H4" s="73"/>
      <c r="I4" s="73"/>
      <c r="J4" s="73"/>
      <c r="K4" s="73"/>
      <c r="L4" s="73"/>
      <c r="M4" s="73"/>
      <c r="N4" s="73"/>
      <c r="O4" s="73"/>
      <c r="P4" s="73"/>
      <c r="Q4" s="74"/>
    </row>
    <row r="5" spans="2:17" x14ac:dyDescent="0.25">
      <c r="C5" s="75"/>
      <c r="D5" s="76"/>
      <c r="E5" s="76"/>
      <c r="F5" s="76"/>
      <c r="G5" s="76"/>
      <c r="H5" s="76"/>
      <c r="I5" s="76"/>
      <c r="J5" s="76"/>
      <c r="K5" s="76"/>
      <c r="L5" s="76"/>
      <c r="M5" s="76"/>
      <c r="N5" s="76"/>
      <c r="O5" s="76"/>
      <c r="P5" s="76"/>
      <c r="Q5" s="77"/>
    </row>
    <row r="6" spans="2:17" x14ac:dyDescent="0.25">
      <c r="C6" s="75"/>
      <c r="D6" s="76"/>
      <c r="E6" s="76"/>
      <c r="F6" s="76"/>
      <c r="G6" s="76"/>
      <c r="H6" s="76"/>
      <c r="I6" s="76"/>
      <c r="J6" s="76"/>
      <c r="K6" s="76"/>
      <c r="L6" s="76"/>
      <c r="M6" s="76"/>
      <c r="N6" s="76"/>
      <c r="O6" s="76"/>
      <c r="P6" s="76"/>
      <c r="Q6" s="77"/>
    </row>
    <row r="7" spans="2:17" x14ac:dyDescent="0.25">
      <c r="C7" s="75"/>
      <c r="D7" s="76"/>
      <c r="E7" s="76"/>
      <c r="F7" s="76"/>
      <c r="G7" s="76"/>
      <c r="H7" s="76"/>
      <c r="I7" s="76"/>
      <c r="J7" s="76"/>
      <c r="K7" s="76"/>
      <c r="L7" s="76"/>
      <c r="M7" s="76"/>
      <c r="N7" s="76"/>
      <c r="O7" s="76"/>
      <c r="P7" s="76"/>
      <c r="Q7" s="77"/>
    </row>
    <row r="8" spans="2:17" x14ac:dyDescent="0.25">
      <c r="C8" s="75"/>
      <c r="D8" s="76"/>
      <c r="E8" s="76"/>
      <c r="F8" s="76"/>
      <c r="G8" s="76"/>
      <c r="H8" s="76"/>
      <c r="I8" s="76"/>
      <c r="J8" s="76"/>
      <c r="K8" s="76"/>
      <c r="L8" s="76"/>
      <c r="M8" s="76"/>
      <c r="N8" s="76"/>
      <c r="O8" s="76"/>
      <c r="P8" s="76"/>
      <c r="Q8" s="77"/>
    </row>
    <row r="9" spans="2:17" x14ac:dyDescent="0.25">
      <c r="C9" s="75"/>
      <c r="D9" s="76"/>
      <c r="E9" s="76"/>
      <c r="F9" s="76"/>
      <c r="G9" s="76"/>
      <c r="H9" s="76"/>
      <c r="I9" s="76"/>
      <c r="J9" s="76"/>
      <c r="K9" s="76"/>
      <c r="L9" s="76"/>
      <c r="M9" s="76"/>
      <c r="N9" s="76"/>
      <c r="O9" s="76"/>
      <c r="P9" s="76"/>
      <c r="Q9" s="77"/>
    </row>
    <row r="10" spans="2:17" x14ac:dyDescent="0.25">
      <c r="C10" s="78"/>
      <c r="D10" s="79"/>
      <c r="E10" s="79"/>
      <c r="F10" s="79"/>
      <c r="G10" s="79"/>
      <c r="H10" s="79"/>
      <c r="I10" s="79"/>
      <c r="J10" s="79"/>
      <c r="K10" s="79"/>
      <c r="L10" s="79"/>
      <c r="M10" s="79"/>
      <c r="N10" s="79"/>
      <c r="O10" s="79"/>
      <c r="P10" s="79"/>
      <c r="Q10" s="80"/>
    </row>
    <row r="11" spans="2:17" x14ac:dyDescent="0.25">
      <c r="C11" s="36"/>
      <c r="D11" s="36"/>
      <c r="E11" s="36"/>
      <c r="F11" s="36"/>
      <c r="G11" s="36"/>
      <c r="H11" s="36"/>
      <c r="I11" s="36"/>
      <c r="J11" s="36"/>
      <c r="K11" s="36"/>
      <c r="L11" s="36"/>
      <c r="M11" s="36"/>
      <c r="N11" s="36"/>
      <c r="O11" s="36"/>
      <c r="P11" s="36"/>
      <c r="Q11" s="36"/>
    </row>
    <row r="12" spans="2:17" x14ac:dyDescent="0.25">
      <c r="D12" s="4" t="s">
        <v>255</v>
      </c>
    </row>
    <row r="13" spans="2:17" x14ac:dyDescent="0.25">
      <c r="E13" t="s">
        <v>294</v>
      </c>
    </row>
    <row r="14" spans="2:17" x14ac:dyDescent="0.25">
      <c r="E14" t="s">
        <v>295</v>
      </c>
    </row>
    <row r="15" spans="2:17" x14ac:dyDescent="0.25">
      <c r="E15" t="s">
        <v>296</v>
      </c>
    </row>
    <row r="16" spans="2:17" x14ac:dyDescent="0.25">
      <c r="E16" t="s">
        <v>297</v>
      </c>
    </row>
    <row r="17" spans="1:19" x14ac:dyDescent="0.25">
      <c r="E17" t="s">
        <v>298</v>
      </c>
    </row>
    <row r="18" spans="1:19" x14ac:dyDescent="0.25">
      <c r="E18" t="s">
        <v>299</v>
      </c>
    </row>
    <row r="20" spans="1:19" x14ac:dyDescent="0.25">
      <c r="D20" s="4" t="s">
        <v>256</v>
      </c>
    </row>
    <row r="21" spans="1:19" x14ac:dyDescent="0.25">
      <c r="E21" t="s">
        <v>287</v>
      </c>
    </row>
    <row r="22" spans="1:19" x14ac:dyDescent="0.25">
      <c r="E22" t="s">
        <v>288</v>
      </c>
    </row>
    <row r="23" spans="1:19" x14ac:dyDescent="0.25">
      <c r="E23" t="s">
        <v>289</v>
      </c>
    </row>
    <row r="24" spans="1:19" x14ac:dyDescent="0.25">
      <c r="E24" t="s">
        <v>290</v>
      </c>
    </row>
    <row r="25" spans="1:19" x14ac:dyDescent="0.25">
      <c r="E25" t="s">
        <v>291</v>
      </c>
    </row>
    <row r="26" spans="1:19" x14ac:dyDescent="0.25">
      <c r="E26" t="s">
        <v>292</v>
      </c>
    </row>
    <row r="27" spans="1:19" x14ac:dyDescent="0.25">
      <c r="E27" t="s">
        <v>293</v>
      </c>
    </row>
    <row r="29" spans="1:19" x14ac:dyDescent="0.25">
      <c r="A29" s="11"/>
      <c r="B29" s="11"/>
      <c r="C29" s="11"/>
      <c r="D29" s="11"/>
      <c r="E29" s="11"/>
      <c r="F29" s="11"/>
      <c r="G29" s="11"/>
      <c r="H29" s="11"/>
      <c r="I29" s="11"/>
      <c r="J29" s="11"/>
      <c r="K29" s="11"/>
      <c r="L29" s="11"/>
      <c r="M29" s="11"/>
      <c r="N29" s="11"/>
      <c r="O29" s="11"/>
      <c r="P29" s="11"/>
      <c r="Q29" s="11"/>
      <c r="R29" s="11"/>
      <c r="S29" s="11"/>
    </row>
    <row r="31" spans="1:19" x14ac:dyDescent="0.25">
      <c r="B31" s="4" t="s">
        <v>253</v>
      </c>
    </row>
    <row r="33" spans="2:17" ht="15" customHeight="1" x14ac:dyDescent="0.25">
      <c r="C33" s="64" t="s">
        <v>254</v>
      </c>
      <c r="D33" s="64"/>
      <c r="E33" s="64"/>
      <c r="F33" s="64"/>
      <c r="G33" s="64"/>
      <c r="H33" s="64"/>
      <c r="I33" s="64"/>
      <c r="J33" s="64"/>
      <c r="K33" s="64"/>
      <c r="L33" s="64"/>
      <c r="M33" s="64"/>
      <c r="N33" s="64"/>
      <c r="O33" s="64"/>
      <c r="P33" s="64"/>
      <c r="Q33" s="64"/>
    </row>
    <row r="34" spans="2:17" x14ac:dyDescent="0.25">
      <c r="C34" s="64"/>
      <c r="D34" s="64"/>
      <c r="E34" s="64"/>
      <c r="F34" s="64"/>
      <c r="G34" s="64"/>
      <c r="H34" s="64"/>
      <c r="I34" s="64"/>
      <c r="J34" s="64"/>
      <c r="K34" s="64"/>
      <c r="L34" s="64"/>
      <c r="M34" s="64"/>
      <c r="N34" s="64"/>
      <c r="O34" s="64"/>
      <c r="P34" s="64"/>
      <c r="Q34" s="64"/>
    </row>
    <row r="35" spans="2:17" x14ac:dyDescent="0.25">
      <c r="C35" s="5"/>
      <c r="D35" s="5"/>
      <c r="E35" s="5"/>
      <c r="F35" s="5"/>
      <c r="G35" s="5"/>
      <c r="H35" s="5"/>
      <c r="I35" s="5"/>
      <c r="J35" s="5"/>
      <c r="K35" s="5"/>
      <c r="L35" s="5"/>
      <c r="M35" s="5"/>
      <c r="N35" s="5"/>
      <c r="O35" s="5"/>
      <c r="P35" s="5"/>
      <c r="Q35" s="5"/>
    </row>
    <row r="36" spans="2:17" x14ac:dyDescent="0.25">
      <c r="B36" s="4" t="s">
        <v>301</v>
      </c>
    </row>
  </sheetData>
  <mergeCells count="2">
    <mergeCell ref="C33:Q34"/>
    <mergeCell ref="C4:Q1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40"/>
  <sheetViews>
    <sheetView topLeftCell="A85" zoomScaleNormal="100" workbookViewId="0">
      <selection activeCell="B111" sqref="B111"/>
    </sheetView>
  </sheetViews>
  <sheetFormatPr defaultRowHeight="15" x14ac:dyDescent="0.25"/>
  <sheetData>
    <row r="2" spans="2:16" x14ac:dyDescent="0.25">
      <c r="B2" s="4" t="s">
        <v>111</v>
      </c>
    </row>
    <row r="4" spans="2:16" x14ac:dyDescent="0.25">
      <c r="C4" s="81" t="s">
        <v>388</v>
      </c>
      <c r="D4" s="81"/>
      <c r="E4" s="81"/>
      <c r="F4" s="81"/>
      <c r="G4" s="81"/>
      <c r="H4" s="81"/>
      <c r="I4" s="81"/>
      <c r="J4" s="81"/>
      <c r="K4" s="81"/>
      <c r="L4" s="81"/>
      <c r="M4" s="81"/>
      <c r="N4" s="81"/>
      <c r="O4" s="81"/>
      <c r="P4" s="81"/>
    </row>
    <row r="5" spans="2:16" x14ac:dyDescent="0.25">
      <c r="C5" s="81"/>
      <c r="D5" s="81"/>
      <c r="E5" s="81"/>
      <c r="F5" s="81"/>
      <c r="G5" s="81"/>
      <c r="H5" s="81"/>
      <c r="I5" s="81"/>
      <c r="J5" s="81"/>
      <c r="K5" s="81"/>
      <c r="L5" s="81"/>
      <c r="M5" s="81"/>
      <c r="N5" s="81"/>
      <c r="O5" s="81"/>
      <c r="P5" s="81"/>
    </row>
    <row r="13" spans="2:16" x14ac:dyDescent="0.25">
      <c r="C13" t="s">
        <v>389</v>
      </c>
    </row>
    <row r="19" spans="1:16" x14ac:dyDescent="0.25">
      <c r="A19" s="11"/>
      <c r="B19" s="11"/>
      <c r="C19" s="11"/>
      <c r="D19" s="11"/>
      <c r="E19" s="11"/>
      <c r="F19" s="11"/>
      <c r="G19" s="11"/>
      <c r="H19" s="11"/>
      <c r="I19" s="11"/>
      <c r="J19" s="11"/>
      <c r="K19" s="11"/>
      <c r="L19" s="11"/>
      <c r="M19" s="11"/>
      <c r="N19" s="11"/>
      <c r="O19" s="11"/>
      <c r="P19" s="11"/>
    </row>
    <row r="20" spans="1:16" s="44" customFormat="1" x14ac:dyDescent="0.25"/>
    <row r="21" spans="1:16" s="44" customFormat="1" x14ac:dyDescent="0.25">
      <c r="B21" s="4" t="s">
        <v>390</v>
      </c>
    </row>
    <row r="22" spans="1:16" s="44" customFormat="1" x14ac:dyDescent="0.25"/>
    <row r="23" spans="1:16" x14ac:dyDescent="0.25">
      <c r="B23" s="57" t="s">
        <v>112</v>
      </c>
      <c r="C23" s="57"/>
      <c r="D23" s="57"/>
      <c r="E23" s="57"/>
      <c r="F23" s="57"/>
      <c r="G23" s="57"/>
      <c r="H23" s="57"/>
      <c r="I23" s="57"/>
      <c r="J23" s="57"/>
      <c r="K23" s="57"/>
      <c r="L23" s="57"/>
      <c r="M23" s="57"/>
      <c r="N23" s="57"/>
    </row>
    <row r="24" spans="1:16" x14ac:dyDescent="0.25">
      <c r="B24" s="57"/>
      <c r="C24" s="57"/>
      <c r="D24" s="57"/>
      <c r="E24" s="57"/>
      <c r="F24" s="57"/>
      <c r="G24" s="57"/>
      <c r="H24" s="57"/>
      <c r="I24" s="57"/>
      <c r="J24" s="57"/>
      <c r="K24" s="57"/>
      <c r="L24" s="57"/>
      <c r="M24" s="57"/>
      <c r="N24" s="57"/>
    </row>
    <row r="26" spans="1:16" x14ac:dyDescent="0.25">
      <c r="B26" t="s">
        <v>113</v>
      </c>
    </row>
    <row r="31" spans="1:16" x14ac:dyDescent="0.25">
      <c r="B31" t="s">
        <v>114</v>
      </c>
    </row>
    <row r="63" spans="3:3" x14ac:dyDescent="0.25">
      <c r="C63" s="10" t="s">
        <v>391</v>
      </c>
    </row>
    <row r="81" spans="1:16" x14ac:dyDescent="0.25">
      <c r="C81" t="s">
        <v>115</v>
      </c>
    </row>
    <row r="83" spans="1:16" x14ac:dyDescent="0.25">
      <c r="A83" s="11"/>
      <c r="B83" s="11"/>
      <c r="C83" s="11"/>
      <c r="D83" s="11"/>
      <c r="E83" s="11"/>
      <c r="F83" s="11"/>
      <c r="G83" s="11"/>
      <c r="H83" s="11"/>
      <c r="I83" s="11"/>
      <c r="J83" s="11"/>
      <c r="K83" s="11"/>
      <c r="L83" s="11"/>
      <c r="M83" s="11"/>
      <c r="N83" s="11"/>
      <c r="O83" s="11"/>
      <c r="P83" s="11"/>
    </row>
    <row r="85" spans="1:16" x14ac:dyDescent="0.25">
      <c r="B85" s="4" t="s">
        <v>157</v>
      </c>
    </row>
    <row r="87" spans="1:16" x14ac:dyDescent="0.25">
      <c r="C87" s="70" t="s">
        <v>158</v>
      </c>
      <c r="D87" s="70"/>
      <c r="E87" s="70"/>
      <c r="F87" s="70"/>
      <c r="G87" s="70"/>
      <c r="H87" s="70"/>
      <c r="I87" s="70"/>
      <c r="J87" s="70"/>
      <c r="K87" s="70"/>
      <c r="L87" s="70"/>
      <c r="M87" s="70"/>
      <c r="N87" s="70"/>
      <c r="O87" s="70"/>
      <c r="P87" s="70"/>
    </row>
    <row r="88" spans="1:16" x14ac:dyDescent="0.25">
      <c r="C88" s="70"/>
      <c r="D88" s="70"/>
      <c r="E88" s="70"/>
      <c r="F88" s="70"/>
      <c r="G88" s="70"/>
      <c r="H88" s="70"/>
      <c r="I88" s="70"/>
      <c r="J88" s="70"/>
      <c r="K88" s="70"/>
      <c r="L88" s="70"/>
      <c r="M88" s="70"/>
      <c r="N88" s="70"/>
      <c r="O88" s="70"/>
      <c r="P88" s="70"/>
    </row>
    <row r="90" spans="1:16" x14ac:dyDescent="0.25">
      <c r="C90" t="s">
        <v>159</v>
      </c>
    </row>
    <row r="104" spans="1:16" ht="15" customHeight="1" x14ac:dyDescent="0.25">
      <c r="C104" s="70" t="s">
        <v>307</v>
      </c>
      <c r="D104" s="70"/>
      <c r="E104" s="70"/>
      <c r="F104" s="70"/>
      <c r="G104" s="70"/>
      <c r="H104" s="70"/>
      <c r="I104" s="70"/>
      <c r="J104" s="70"/>
      <c r="K104" s="70"/>
      <c r="L104" s="70"/>
      <c r="M104" s="70"/>
      <c r="N104" s="70"/>
      <c r="O104" s="70"/>
      <c r="P104" s="70"/>
    </row>
    <row r="105" spans="1:16" x14ac:dyDescent="0.25">
      <c r="C105" s="70"/>
      <c r="D105" s="70"/>
      <c r="E105" s="70"/>
      <c r="F105" s="70"/>
      <c r="G105" s="70"/>
      <c r="H105" s="70"/>
      <c r="I105" s="70"/>
      <c r="J105" s="70"/>
      <c r="K105" s="70"/>
      <c r="L105" s="70"/>
      <c r="M105" s="70"/>
      <c r="N105" s="70"/>
      <c r="O105" s="70"/>
      <c r="P105" s="70"/>
    </row>
    <row r="106" spans="1:16" x14ac:dyDescent="0.25">
      <c r="C106" s="70"/>
      <c r="D106" s="70"/>
      <c r="E106" s="70"/>
      <c r="F106" s="70"/>
      <c r="G106" s="70"/>
      <c r="H106" s="70"/>
      <c r="I106" s="70"/>
      <c r="J106" s="70"/>
      <c r="K106" s="70"/>
      <c r="L106" s="70"/>
      <c r="M106" s="70"/>
      <c r="N106" s="70"/>
      <c r="O106" s="70"/>
      <c r="P106" s="70"/>
    </row>
    <row r="107" spans="1:16" x14ac:dyDescent="0.25">
      <c r="C107" s="70"/>
      <c r="D107" s="70"/>
      <c r="E107" s="70"/>
      <c r="F107" s="70"/>
      <c r="G107" s="70"/>
      <c r="H107" s="70"/>
      <c r="I107" s="70"/>
      <c r="J107" s="70"/>
      <c r="K107" s="70"/>
      <c r="L107" s="70"/>
      <c r="M107" s="70"/>
      <c r="N107" s="70"/>
      <c r="O107" s="70"/>
      <c r="P107" s="70"/>
    </row>
    <row r="108" spans="1:16" x14ac:dyDescent="0.25">
      <c r="C108" s="22"/>
      <c r="D108" s="22"/>
      <c r="E108" s="22"/>
      <c r="F108" s="22"/>
      <c r="G108" s="22"/>
      <c r="H108" s="22"/>
      <c r="I108" s="22"/>
      <c r="J108" s="22"/>
      <c r="K108" s="22"/>
      <c r="L108" s="22"/>
      <c r="M108" s="22"/>
      <c r="N108" s="22"/>
      <c r="O108" s="22"/>
      <c r="P108" s="22"/>
    </row>
    <row r="109" spans="1:16" x14ac:dyDescent="0.25">
      <c r="A109" s="11"/>
      <c r="B109" s="11"/>
      <c r="C109" s="45"/>
      <c r="D109" s="45"/>
      <c r="E109" s="45"/>
      <c r="F109" s="45"/>
      <c r="G109" s="45"/>
      <c r="H109" s="45"/>
      <c r="I109" s="45"/>
      <c r="J109" s="45"/>
      <c r="K109" s="45"/>
      <c r="L109" s="45"/>
      <c r="M109" s="45"/>
      <c r="N109" s="45"/>
      <c r="O109" s="45"/>
      <c r="P109" s="45"/>
    </row>
    <row r="110" spans="1:16" x14ac:dyDescent="0.25">
      <c r="C110" s="22"/>
      <c r="D110" s="22"/>
      <c r="E110" s="22"/>
      <c r="F110" s="22"/>
      <c r="G110" s="22"/>
      <c r="H110" s="22"/>
      <c r="I110" s="22"/>
      <c r="J110" s="22"/>
      <c r="K110" s="22"/>
      <c r="L110" s="22"/>
      <c r="M110" s="22"/>
      <c r="N110" s="22"/>
      <c r="O110" s="22"/>
      <c r="P110" s="22"/>
    </row>
    <row r="111" spans="1:16" x14ac:dyDescent="0.25">
      <c r="B111" s="4" t="s">
        <v>304</v>
      </c>
    </row>
    <row r="113" spans="3:16" ht="15" customHeight="1" x14ac:dyDescent="0.25">
      <c r="C113" s="57" t="s">
        <v>305</v>
      </c>
      <c r="D113" s="57"/>
      <c r="E113" s="57"/>
      <c r="F113" s="57"/>
      <c r="G113" s="57"/>
      <c r="H113" s="57"/>
      <c r="I113" s="57"/>
      <c r="J113" s="57"/>
      <c r="K113" s="57"/>
      <c r="L113" s="57"/>
      <c r="M113" s="57"/>
      <c r="N113" s="57"/>
      <c r="O113" s="57"/>
      <c r="P113" s="57"/>
    </row>
    <row r="114" spans="3:16" x14ac:dyDescent="0.25">
      <c r="C114" s="57"/>
      <c r="D114" s="57"/>
      <c r="E114" s="57"/>
      <c r="F114" s="57"/>
      <c r="G114" s="57"/>
      <c r="H114" s="57"/>
      <c r="I114" s="57"/>
      <c r="J114" s="57"/>
      <c r="K114" s="57"/>
      <c r="L114" s="57"/>
      <c r="M114" s="57"/>
      <c r="N114" s="57"/>
      <c r="O114" s="57"/>
      <c r="P114" s="57"/>
    </row>
    <row r="115" spans="3:16" x14ac:dyDescent="0.25">
      <c r="C115" s="5"/>
      <c r="D115" s="5"/>
      <c r="E115" s="5"/>
      <c r="F115" s="5"/>
      <c r="G115" s="5"/>
      <c r="H115" s="5"/>
      <c r="I115" s="5"/>
      <c r="J115" s="5"/>
      <c r="K115" s="5"/>
      <c r="L115" s="5"/>
      <c r="M115" s="5"/>
      <c r="N115" s="5"/>
      <c r="O115" s="5"/>
      <c r="P115" s="5"/>
    </row>
    <row r="128" spans="3:16" ht="15" customHeight="1" x14ac:dyDescent="0.25">
      <c r="C128" s="81" t="s">
        <v>306</v>
      </c>
      <c r="D128" s="81"/>
      <c r="E128" s="81"/>
      <c r="F128" s="81"/>
      <c r="G128" s="81"/>
      <c r="H128" s="81"/>
      <c r="I128" s="81"/>
      <c r="J128" s="81"/>
      <c r="K128" s="81"/>
      <c r="L128" s="81"/>
      <c r="M128" s="81"/>
      <c r="N128" s="81"/>
      <c r="O128" s="81"/>
      <c r="P128" s="81"/>
    </row>
    <row r="129" spans="1:16" x14ac:dyDescent="0.25">
      <c r="C129" s="81"/>
      <c r="D129" s="81"/>
      <c r="E129" s="81"/>
      <c r="F129" s="81"/>
      <c r="G129" s="81"/>
      <c r="H129" s="81"/>
      <c r="I129" s="81"/>
      <c r="J129" s="81"/>
      <c r="K129" s="81"/>
      <c r="L129" s="81"/>
      <c r="M129" s="81"/>
      <c r="N129" s="81"/>
      <c r="O129" s="81"/>
      <c r="P129" s="81"/>
    </row>
    <row r="130" spans="1:16" x14ac:dyDescent="0.25">
      <c r="C130" s="81"/>
      <c r="D130" s="81"/>
      <c r="E130" s="81"/>
      <c r="F130" s="81"/>
      <c r="G130" s="81"/>
      <c r="H130" s="81"/>
      <c r="I130" s="81"/>
      <c r="J130" s="81"/>
      <c r="K130" s="81"/>
      <c r="L130" s="81"/>
      <c r="M130" s="81"/>
      <c r="N130" s="81"/>
      <c r="O130" s="81"/>
      <c r="P130" s="81"/>
    </row>
    <row r="131" spans="1:16" x14ac:dyDescent="0.25">
      <c r="C131" s="81"/>
      <c r="D131" s="81"/>
      <c r="E131" s="81"/>
      <c r="F131" s="81"/>
      <c r="G131" s="81"/>
      <c r="H131" s="81"/>
      <c r="I131" s="81"/>
      <c r="J131" s="81"/>
      <c r="K131" s="81"/>
      <c r="L131" s="81"/>
      <c r="M131" s="81"/>
      <c r="N131" s="81"/>
      <c r="O131" s="81"/>
      <c r="P131" s="81"/>
    </row>
    <row r="133" spans="1:16" x14ac:dyDescent="0.25">
      <c r="C133" t="s">
        <v>314</v>
      </c>
    </row>
    <row r="135" spans="1:16" x14ac:dyDescent="0.25">
      <c r="A135" s="11"/>
      <c r="B135" s="11"/>
      <c r="C135" s="45"/>
      <c r="D135" s="45"/>
      <c r="E135" s="45"/>
      <c r="F135" s="45"/>
      <c r="G135" s="45"/>
      <c r="H135" s="45"/>
      <c r="I135" s="45"/>
      <c r="J135" s="45"/>
      <c r="K135" s="45"/>
      <c r="L135" s="45"/>
      <c r="M135" s="45"/>
      <c r="N135" s="45"/>
      <c r="O135" s="45"/>
      <c r="P135" s="45"/>
    </row>
    <row r="137" spans="1:16" x14ac:dyDescent="0.25">
      <c r="B137" s="4" t="s">
        <v>316</v>
      </c>
    </row>
    <row r="139" spans="1:16" x14ac:dyDescent="0.25">
      <c r="C139" s="82" t="s">
        <v>317</v>
      </c>
      <c r="D139" s="82"/>
      <c r="E139" s="82"/>
      <c r="F139" s="82"/>
      <c r="G139" s="82"/>
      <c r="H139" s="82"/>
      <c r="I139" s="82"/>
      <c r="J139" s="82"/>
      <c r="K139" s="82"/>
      <c r="L139" s="82"/>
      <c r="M139" s="82"/>
      <c r="N139" s="82"/>
      <c r="O139" s="82"/>
      <c r="P139" s="82"/>
    </row>
    <row r="140" spans="1:16" x14ac:dyDescent="0.25">
      <c r="C140" s="82"/>
      <c r="D140" s="82"/>
      <c r="E140" s="82"/>
      <c r="F140" s="82"/>
      <c r="G140" s="82"/>
      <c r="H140" s="82"/>
      <c r="I140" s="82"/>
      <c r="J140" s="82"/>
      <c r="K140" s="82"/>
      <c r="L140" s="82"/>
      <c r="M140" s="82"/>
      <c r="N140" s="82"/>
      <c r="O140" s="82"/>
      <c r="P140" s="82"/>
    </row>
    <row r="142" spans="1:16" x14ac:dyDescent="0.25">
      <c r="A142" s="11"/>
      <c r="B142" s="11"/>
      <c r="C142" s="45"/>
      <c r="D142" s="45"/>
      <c r="E142" s="45"/>
      <c r="F142" s="45"/>
      <c r="G142" s="45"/>
      <c r="H142" s="45"/>
      <c r="I142" s="45"/>
      <c r="J142" s="45"/>
      <c r="K142" s="45"/>
      <c r="L142" s="45"/>
      <c r="M142" s="45"/>
      <c r="N142" s="45"/>
      <c r="O142" s="45"/>
      <c r="P142" s="45"/>
    </row>
    <row r="144" spans="1:16" x14ac:dyDescent="0.25">
      <c r="B144" s="4" t="s">
        <v>386</v>
      </c>
    </row>
    <row r="146" spans="3:16" ht="15" customHeight="1" x14ac:dyDescent="0.25">
      <c r="C146" s="81" t="s">
        <v>396</v>
      </c>
      <c r="D146" s="81"/>
      <c r="E146" s="81"/>
      <c r="F146" s="81"/>
      <c r="G146" s="81"/>
      <c r="H146" s="81"/>
      <c r="I146" s="81"/>
      <c r="J146" s="81"/>
      <c r="K146" s="81"/>
      <c r="L146" s="81"/>
      <c r="M146" s="81"/>
      <c r="N146" s="81"/>
      <c r="O146" s="81"/>
      <c r="P146" s="81"/>
    </row>
    <row r="147" spans="3:16" x14ac:dyDescent="0.25">
      <c r="C147" s="81"/>
      <c r="D147" s="81"/>
      <c r="E147" s="81"/>
      <c r="F147" s="81"/>
      <c r="G147" s="81"/>
      <c r="H147" s="81"/>
      <c r="I147" s="81"/>
      <c r="J147" s="81"/>
      <c r="K147" s="81"/>
      <c r="L147" s="81"/>
      <c r="M147" s="81"/>
      <c r="N147" s="81"/>
      <c r="O147" s="81"/>
      <c r="P147" s="81"/>
    </row>
    <row r="148" spans="3:16" x14ac:dyDescent="0.25">
      <c r="C148" s="81"/>
      <c r="D148" s="81"/>
      <c r="E148" s="81"/>
      <c r="F148" s="81"/>
      <c r="G148" s="81"/>
      <c r="H148" s="81"/>
      <c r="I148" s="81"/>
      <c r="J148" s="81"/>
      <c r="K148" s="81"/>
      <c r="L148" s="81"/>
      <c r="M148" s="81"/>
      <c r="N148" s="81"/>
      <c r="O148" s="81"/>
      <c r="P148" s="81"/>
    </row>
    <row r="149" spans="3:16" x14ac:dyDescent="0.25">
      <c r="C149" s="81"/>
      <c r="D149" s="81"/>
      <c r="E149" s="81"/>
      <c r="F149" s="81"/>
      <c r="G149" s="81"/>
      <c r="H149" s="81"/>
      <c r="I149" s="81"/>
      <c r="J149" s="81"/>
      <c r="K149" s="81"/>
      <c r="L149" s="81"/>
      <c r="M149" s="81"/>
      <c r="N149" s="81"/>
      <c r="O149" s="81"/>
      <c r="P149" s="81"/>
    </row>
    <row r="150" spans="3:16" x14ac:dyDescent="0.25">
      <c r="C150" s="81"/>
      <c r="D150" s="81"/>
      <c r="E150" s="81"/>
      <c r="F150" s="81"/>
      <c r="G150" s="81"/>
      <c r="H150" s="81"/>
      <c r="I150" s="81"/>
      <c r="J150" s="81"/>
      <c r="K150" s="81"/>
      <c r="L150" s="81"/>
      <c r="M150" s="81"/>
      <c r="N150" s="81"/>
      <c r="O150" s="81"/>
      <c r="P150" s="81"/>
    </row>
    <row r="152" spans="3:16" x14ac:dyDescent="0.25">
      <c r="C152" t="s">
        <v>392</v>
      </c>
    </row>
    <row r="168" spans="3:3" x14ac:dyDescent="0.25">
      <c r="C168" t="s">
        <v>393</v>
      </c>
    </row>
    <row r="184" spans="1:16" x14ac:dyDescent="0.25">
      <c r="C184" t="s">
        <v>394</v>
      </c>
    </row>
    <row r="186" spans="1:16" x14ac:dyDescent="0.25">
      <c r="A186" s="11"/>
      <c r="B186" s="11"/>
      <c r="C186" s="45"/>
      <c r="D186" s="45"/>
      <c r="E186" s="45"/>
      <c r="F186" s="45"/>
      <c r="G186" s="45"/>
      <c r="H186" s="45"/>
      <c r="I186" s="45"/>
      <c r="J186" s="45"/>
      <c r="K186" s="45"/>
      <c r="L186" s="45"/>
      <c r="M186" s="45"/>
      <c r="N186" s="45"/>
      <c r="O186" s="45"/>
      <c r="P186" s="45"/>
    </row>
    <row r="188" spans="1:16" x14ac:dyDescent="0.25">
      <c r="B188" s="4" t="s">
        <v>387</v>
      </c>
    </row>
    <row r="190" spans="1:16" ht="15" customHeight="1" x14ac:dyDescent="0.25">
      <c r="C190" s="57" t="s">
        <v>397</v>
      </c>
      <c r="D190" s="57"/>
      <c r="E190" s="57"/>
      <c r="F190" s="57"/>
      <c r="G190" s="57"/>
      <c r="H190" s="57"/>
      <c r="I190" s="57"/>
      <c r="J190" s="57"/>
      <c r="K190" s="57"/>
      <c r="L190" s="57"/>
      <c r="M190" s="57"/>
      <c r="N190" s="57"/>
      <c r="O190" s="57"/>
      <c r="P190" s="57"/>
    </row>
    <row r="191" spans="1:16" x14ac:dyDescent="0.25">
      <c r="C191" s="57"/>
      <c r="D191" s="57"/>
      <c r="E191" s="57"/>
      <c r="F191" s="57"/>
      <c r="G191" s="57"/>
      <c r="H191" s="57"/>
      <c r="I191" s="57"/>
      <c r="J191" s="57"/>
      <c r="K191" s="57"/>
      <c r="L191" s="57"/>
      <c r="M191" s="57"/>
      <c r="N191" s="57"/>
      <c r="O191" s="57"/>
      <c r="P191" s="57"/>
    </row>
    <row r="192" spans="1:16" x14ac:dyDescent="0.25">
      <c r="C192" s="57"/>
      <c r="D192" s="57"/>
      <c r="E192" s="57"/>
      <c r="F192" s="57"/>
      <c r="G192" s="57"/>
      <c r="H192" s="57"/>
      <c r="I192" s="57"/>
      <c r="J192" s="57"/>
      <c r="K192" s="57"/>
      <c r="L192" s="57"/>
      <c r="M192" s="57"/>
      <c r="N192" s="57"/>
      <c r="O192" s="57"/>
      <c r="P192" s="57"/>
    </row>
    <row r="193" spans="3:16" x14ac:dyDescent="0.25">
      <c r="C193" s="57"/>
      <c r="D193" s="57"/>
      <c r="E193" s="57"/>
      <c r="F193" s="57"/>
      <c r="G193" s="57"/>
      <c r="H193" s="57"/>
      <c r="I193" s="57"/>
      <c r="J193" s="57"/>
      <c r="K193" s="57"/>
      <c r="L193" s="57"/>
      <c r="M193" s="57"/>
      <c r="N193" s="57"/>
      <c r="O193" s="57"/>
      <c r="P193" s="57"/>
    </row>
    <row r="220" spans="1:16" x14ac:dyDescent="0.25">
      <c r="A220" s="11"/>
      <c r="B220" s="11"/>
      <c r="C220" s="45"/>
      <c r="D220" s="45"/>
      <c r="E220" s="45"/>
      <c r="F220" s="45"/>
      <c r="G220" s="45"/>
      <c r="H220" s="45"/>
      <c r="I220" s="45"/>
      <c r="J220" s="45"/>
      <c r="K220" s="45"/>
      <c r="L220" s="45"/>
      <c r="M220" s="45"/>
      <c r="N220" s="45"/>
      <c r="O220" s="45"/>
      <c r="P220" s="45"/>
    </row>
    <row r="222" spans="1:16" x14ac:dyDescent="0.25">
      <c r="B222" s="4" t="s">
        <v>415</v>
      </c>
    </row>
    <row r="224" spans="1:16" x14ac:dyDescent="0.25">
      <c r="C224" t="s">
        <v>402</v>
      </c>
    </row>
    <row r="226" spans="3:18" x14ac:dyDescent="0.25">
      <c r="C226" t="s">
        <v>403</v>
      </c>
      <c r="G226" t="s">
        <v>408</v>
      </c>
    </row>
    <row r="227" spans="3:18" x14ac:dyDescent="0.25">
      <c r="C227" t="s">
        <v>404</v>
      </c>
      <c r="G227" t="s">
        <v>407</v>
      </c>
    </row>
    <row r="228" spans="3:18" x14ac:dyDescent="0.25">
      <c r="C228" t="s">
        <v>405</v>
      </c>
      <c r="G228" t="s">
        <v>409</v>
      </c>
    </row>
    <row r="229" spans="3:18" x14ac:dyDescent="0.25">
      <c r="C229" t="s">
        <v>406</v>
      </c>
      <c r="G229" t="s">
        <v>410</v>
      </c>
    </row>
    <row r="230" spans="3:18" ht="15" customHeight="1" x14ac:dyDescent="0.25">
      <c r="C230" t="s">
        <v>411</v>
      </c>
      <c r="G230" s="57" t="s">
        <v>414</v>
      </c>
      <c r="H230" s="57"/>
      <c r="I230" s="57"/>
      <c r="J230" s="57"/>
      <c r="K230" s="57"/>
      <c r="L230" s="57"/>
      <c r="M230" s="57"/>
      <c r="N230" s="57"/>
      <c r="O230" s="57"/>
      <c r="P230" s="57"/>
      <c r="Q230" s="5"/>
      <c r="R230" s="5"/>
    </row>
    <row r="231" spans="3:18" ht="15" customHeight="1" x14ac:dyDescent="0.25">
      <c r="G231" s="57"/>
      <c r="H231" s="57"/>
      <c r="I231" s="57"/>
      <c r="J231" s="57"/>
      <c r="K231" s="57"/>
      <c r="L231" s="57"/>
      <c r="M231" s="57"/>
      <c r="N231" s="57"/>
      <c r="O231" s="57"/>
      <c r="P231" s="57"/>
      <c r="Q231" s="5"/>
      <c r="R231" s="5"/>
    </row>
    <row r="232" spans="3:18" x14ac:dyDescent="0.25">
      <c r="G232" s="57"/>
      <c r="H232" s="57"/>
      <c r="I232" s="57"/>
      <c r="J232" s="57"/>
      <c r="K232" s="57"/>
      <c r="L232" s="57"/>
      <c r="M232" s="57"/>
      <c r="N232" s="57"/>
      <c r="O232" s="57"/>
      <c r="P232" s="57"/>
      <c r="Q232" s="5"/>
      <c r="R232" s="5"/>
    </row>
    <row r="233" spans="3:18" x14ac:dyDescent="0.25">
      <c r="C233" t="s">
        <v>412</v>
      </c>
      <c r="G233" t="s">
        <v>413</v>
      </c>
    </row>
    <row r="235" spans="3:18" ht="15" customHeight="1" x14ac:dyDescent="0.25">
      <c r="C235" s="57" t="s">
        <v>416</v>
      </c>
      <c r="D235" s="57"/>
      <c r="E235" s="57"/>
      <c r="F235" s="57"/>
      <c r="G235" s="57"/>
      <c r="H235" s="57"/>
      <c r="I235" s="57"/>
      <c r="J235" s="57"/>
      <c r="K235" s="57"/>
      <c r="L235" s="57"/>
      <c r="M235" s="57"/>
      <c r="N235" s="57"/>
      <c r="O235" s="57"/>
      <c r="P235" s="57"/>
    </row>
    <row r="236" spans="3:18" x14ac:dyDescent="0.25">
      <c r="C236" s="57"/>
      <c r="D236" s="57"/>
      <c r="E236" s="57"/>
      <c r="F236" s="57"/>
      <c r="G236" s="57"/>
      <c r="H236" s="57"/>
      <c r="I236" s="57"/>
      <c r="J236" s="57"/>
      <c r="K236" s="57"/>
      <c r="L236" s="57"/>
      <c r="M236" s="57"/>
      <c r="N236" s="57"/>
      <c r="O236" s="57"/>
      <c r="P236" s="57"/>
    </row>
    <row r="237" spans="3:18" x14ac:dyDescent="0.25">
      <c r="C237" s="57"/>
      <c r="D237" s="57"/>
      <c r="E237" s="57"/>
      <c r="F237" s="57"/>
      <c r="G237" s="57"/>
      <c r="H237" s="57"/>
      <c r="I237" s="57"/>
      <c r="J237" s="57"/>
      <c r="K237" s="57"/>
      <c r="L237" s="57"/>
      <c r="M237" s="57"/>
      <c r="N237" s="57"/>
      <c r="O237" s="57"/>
      <c r="P237" s="57"/>
    </row>
    <row r="238" spans="3:18" x14ac:dyDescent="0.25">
      <c r="C238" s="57"/>
      <c r="D238" s="57"/>
      <c r="E238" s="57"/>
      <c r="F238" s="57"/>
      <c r="G238" s="57"/>
      <c r="H238" s="57"/>
      <c r="I238" s="57"/>
      <c r="J238" s="57"/>
      <c r="K238" s="57"/>
      <c r="L238" s="57"/>
      <c r="M238" s="57"/>
      <c r="N238" s="57"/>
      <c r="O238" s="57"/>
      <c r="P238" s="57"/>
    </row>
    <row r="239" spans="3:18" x14ac:dyDescent="0.25">
      <c r="C239" s="5"/>
      <c r="D239" s="5"/>
      <c r="E239" s="5"/>
      <c r="F239" s="5"/>
      <c r="G239" s="5"/>
      <c r="H239" s="5"/>
      <c r="I239" s="5"/>
      <c r="J239" s="5"/>
      <c r="K239" s="5"/>
      <c r="L239" s="5"/>
      <c r="M239" s="5"/>
      <c r="N239" s="5"/>
      <c r="O239" s="5"/>
      <c r="P239" s="5"/>
    </row>
    <row r="240" spans="3:18" x14ac:dyDescent="0.25">
      <c r="C240" s="5"/>
      <c r="D240" s="5"/>
      <c r="E240" s="5"/>
      <c r="F240" s="5"/>
      <c r="G240" s="5"/>
      <c r="H240" s="5"/>
      <c r="I240" s="5"/>
      <c r="J240" s="5"/>
      <c r="K240" s="5"/>
      <c r="L240" s="5"/>
      <c r="M240" s="5"/>
      <c r="N240" s="5"/>
      <c r="O240" s="5"/>
      <c r="P240" s="5"/>
    </row>
  </sheetData>
  <mergeCells count="11">
    <mergeCell ref="G230:P232"/>
    <mergeCell ref="C235:P238"/>
    <mergeCell ref="C146:P150"/>
    <mergeCell ref="C190:P193"/>
    <mergeCell ref="C139:P140"/>
    <mergeCell ref="C128:P131"/>
    <mergeCell ref="C4:P5"/>
    <mergeCell ref="B23:N24"/>
    <mergeCell ref="C87:P88"/>
    <mergeCell ref="C104:P107"/>
    <mergeCell ref="C113:P11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84"/>
  <sheetViews>
    <sheetView workbookViewId="0"/>
  </sheetViews>
  <sheetFormatPr defaultRowHeight="15" x14ac:dyDescent="0.25"/>
  <cols>
    <col min="4" max="4" width="10.140625" customWidth="1"/>
    <col min="6" max="6" width="11" customWidth="1"/>
    <col min="7" max="7" width="10.7109375" bestFit="1" customWidth="1"/>
    <col min="8" max="8" width="10.7109375" customWidth="1"/>
    <col min="9" max="9" width="9.7109375" bestFit="1" customWidth="1"/>
    <col min="11" max="11" width="10.7109375" bestFit="1" customWidth="1"/>
  </cols>
  <sheetData>
    <row r="2" spans="2:9" x14ac:dyDescent="0.25">
      <c r="B2" s="4" t="s">
        <v>369</v>
      </c>
    </row>
    <row r="4" spans="2:9" x14ac:dyDescent="0.25">
      <c r="B4" t="s">
        <v>126</v>
      </c>
    </row>
    <row r="6" spans="2:9" x14ac:dyDescent="0.25">
      <c r="C6" t="s">
        <v>16</v>
      </c>
    </row>
    <row r="7" spans="2:9" x14ac:dyDescent="0.25">
      <c r="C7" s="1" t="s">
        <v>127</v>
      </c>
      <c r="I7">
        <v>6</v>
      </c>
    </row>
    <row r="8" spans="2:9" x14ac:dyDescent="0.25">
      <c r="C8" s="1" t="str">
        <f>IF(I8=6,"True","False")</f>
        <v>False</v>
      </c>
      <c r="I8">
        <v>2</v>
      </c>
    </row>
    <row r="9" spans="2:9" x14ac:dyDescent="0.25">
      <c r="C9" s="1" t="str">
        <f>IF(I9=6,"True","False")</f>
        <v>True</v>
      </c>
      <c r="I9">
        <v>6</v>
      </c>
    </row>
    <row r="11" spans="2:9" x14ac:dyDescent="0.25">
      <c r="C11" t="s">
        <v>143</v>
      </c>
    </row>
    <row r="12" spans="2:9" x14ac:dyDescent="0.25">
      <c r="C12" s="16" t="s">
        <v>136</v>
      </c>
    </row>
    <row r="13" spans="2:9" x14ac:dyDescent="0.25">
      <c r="C13" s="17" t="s">
        <v>137</v>
      </c>
    </row>
    <row r="14" spans="2:9" x14ac:dyDescent="0.25">
      <c r="C14" s="18" t="s">
        <v>138</v>
      </c>
    </row>
    <row r="15" spans="2:9" x14ac:dyDescent="0.25">
      <c r="C15" s="19" t="s">
        <v>140</v>
      </c>
    </row>
    <row r="17" spans="2:16" x14ac:dyDescent="0.25">
      <c r="C17" t="s">
        <v>139</v>
      </c>
    </row>
    <row r="18" spans="2:16" x14ac:dyDescent="0.25">
      <c r="C18" s="1" t="s">
        <v>135</v>
      </c>
    </row>
    <row r="20" spans="2:16" x14ac:dyDescent="0.25">
      <c r="B20" t="s">
        <v>141</v>
      </c>
    </row>
    <row r="22" spans="2:16" x14ac:dyDescent="0.25">
      <c r="C22" t="s">
        <v>17</v>
      </c>
      <c r="G22" s="20" t="s">
        <v>131</v>
      </c>
      <c r="H22" s="15">
        <v>43659</v>
      </c>
      <c r="J22" s="13" t="s">
        <v>128</v>
      </c>
      <c r="K22" s="2">
        <f ca="1">TODAY()</f>
        <v>44341</v>
      </c>
    </row>
    <row r="23" spans="2:16" x14ac:dyDescent="0.25">
      <c r="C23" s="1" t="s">
        <v>129</v>
      </c>
    </row>
    <row r="24" spans="2:16" x14ac:dyDescent="0.25">
      <c r="C24" s="4" t="str">
        <f ca="1">IF(MONTH(K22)=MONTH(H22),IF(DAY(K22)=DAY(H22),"Happy Birthday",IF(K22-H22&gt;0,"Only "&amp;H22+365-K22&amp;" more days to go!","Only "&amp;H22-K22&amp;" more days to go!")),IF(K22-H22&gt;0,"Only "&amp;H22+365-K22&amp;" more days to go!","Only "&amp;H22-K22&amp;" more days to go!"))</f>
        <v>Only -317 more days to go!</v>
      </c>
      <c r="I24" s="2"/>
    </row>
    <row r="25" spans="2:16" x14ac:dyDescent="0.25">
      <c r="C25" t="s">
        <v>134</v>
      </c>
      <c r="I25" s="2"/>
    </row>
    <row r="26" spans="2:16" x14ac:dyDescent="0.25">
      <c r="C26" s="1" t="s">
        <v>130</v>
      </c>
    </row>
    <row r="27" spans="2:16" x14ac:dyDescent="0.25">
      <c r="C27" s="4" t="str">
        <f ca="1">IF(H22=K22,"Happy Birthday",IF(K22-H22&gt;0,"Only "&amp;H22+365-K22&amp;" more days to go!","Only "&amp;H22-K22&amp;" more days to go!"))</f>
        <v>Only -317 more days to go!</v>
      </c>
    </row>
    <row r="29" spans="2:16" ht="15" customHeight="1" x14ac:dyDescent="0.25">
      <c r="C29" s="57" t="s">
        <v>133</v>
      </c>
      <c r="D29" s="57"/>
      <c r="E29" s="57"/>
      <c r="F29" s="57"/>
      <c r="G29" s="57"/>
      <c r="H29" s="57"/>
      <c r="I29" s="57"/>
      <c r="J29" s="57"/>
      <c r="K29" s="57"/>
      <c r="L29" s="57"/>
      <c r="M29" s="57"/>
      <c r="N29" s="57"/>
      <c r="O29" s="57"/>
      <c r="P29" s="57"/>
    </row>
    <row r="30" spans="2:16" x14ac:dyDescent="0.25">
      <c r="B30" s="9"/>
      <c r="C30" s="57"/>
      <c r="D30" s="57"/>
      <c r="E30" s="57"/>
      <c r="F30" s="57"/>
      <c r="G30" s="57"/>
      <c r="H30" s="57"/>
      <c r="I30" s="57"/>
      <c r="J30" s="57"/>
      <c r="K30" s="57"/>
      <c r="L30" s="57"/>
      <c r="M30" s="57"/>
      <c r="N30" s="57"/>
      <c r="O30" s="57"/>
      <c r="P30" s="57"/>
    </row>
    <row r="31" spans="2:16" x14ac:dyDescent="0.25">
      <c r="B31" s="9"/>
      <c r="C31" s="57"/>
      <c r="D31" s="57"/>
      <c r="E31" s="57"/>
      <c r="F31" s="57"/>
      <c r="G31" s="57"/>
      <c r="H31" s="57"/>
      <c r="I31" s="57"/>
      <c r="J31" s="57"/>
      <c r="K31" s="57"/>
      <c r="L31" s="57"/>
      <c r="M31" s="57"/>
      <c r="N31" s="57"/>
      <c r="O31" s="57"/>
      <c r="P31" s="57"/>
    </row>
    <row r="32" spans="2:16" x14ac:dyDescent="0.25">
      <c r="B32" s="9"/>
      <c r="C32" s="57"/>
      <c r="D32" s="57"/>
      <c r="E32" s="57"/>
      <c r="F32" s="57"/>
      <c r="G32" s="57"/>
      <c r="H32" s="57"/>
      <c r="I32" s="57"/>
      <c r="J32" s="57"/>
      <c r="K32" s="57"/>
      <c r="L32" s="57"/>
      <c r="M32" s="57"/>
      <c r="N32" s="57"/>
      <c r="O32" s="57"/>
      <c r="P32" s="57"/>
    </row>
    <row r="33" spans="1:24" x14ac:dyDescent="0.25">
      <c r="B33" s="9"/>
      <c r="C33" s="9"/>
      <c r="D33" s="9"/>
      <c r="E33" s="9"/>
      <c r="F33" s="9"/>
      <c r="G33" s="9"/>
      <c r="H33" s="9"/>
      <c r="I33" s="9"/>
      <c r="J33" s="9"/>
      <c r="K33" s="9"/>
      <c r="L33" s="9"/>
      <c r="M33" s="9"/>
      <c r="N33" s="9"/>
      <c r="O33" s="9"/>
      <c r="P33" s="9"/>
    </row>
    <row r="34" spans="1:24" x14ac:dyDescent="0.25">
      <c r="A34" s="11"/>
      <c r="B34" s="21"/>
      <c r="C34" s="21"/>
      <c r="D34" s="21"/>
      <c r="E34" s="21"/>
      <c r="F34" s="21"/>
      <c r="G34" s="21"/>
      <c r="H34" s="21"/>
      <c r="I34" s="21"/>
      <c r="J34" s="21"/>
      <c r="K34" s="21"/>
      <c r="L34" s="21"/>
      <c r="M34" s="21"/>
      <c r="N34" s="21"/>
      <c r="O34" s="21"/>
      <c r="P34" s="21"/>
      <c r="Q34" s="11"/>
      <c r="R34" s="11"/>
      <c r="S34" s="11"/>
      <c r="T34" s="11"/>
      <c r="U34" s="11"/>
      <c r="V34" s="11"/>
      <c r="W34" s="11"/>
    </row>
    <row r="35" spans="1:24" x14ac:dyDescent="0.25">
      <c r="B35" s="9"/>
      <c r="C35" s="9"/>
      <c r="D35" s="9"/>
      <c r="E35" s="9"/>
      <c r="F35" s="9"/>
      <c r="G35" s="9"/>
      <c r="H35" s="9"/>
      <c r="I35" s="9"/>
      <c r="J35" s="9"/>
      <c r="K35" s="9"/>
      <c r="L35" s="9"/>
      <c r="M35" s="9"/>
    </row>
    <row r="36" spans="1:24" x14ac:dyDescent="0.25">
      <c r="B36" s="14" t="s">
        <v>132</v>
      </c>
      <c r="C36" s="9"/>
      <c r="D36" s="9"/>
      <c r="E36" s="9"/>
      <c r="F36" s="9"/>
      <c r="G36" s="9"/>
      <c r="H36" s="9"/>
      <c r="I36" s="9"/>
      <c r="J36" s="9"/>
      <c r="K36" s="9"/>
      <c r="L36" s="9"/>
      <c r="M36" s="9"/>
    </row>
    <row r="38" spans="1:24" x14ac:dyDescent="0.25">
      <c r="B38" t="s">
        <v>142</v>
      </c>
    </row>
    <row r="40" spans="1:24" x14ac:dyDescent="0.25">
      <c r="C40" s="4" t="s">
        <v>71</v>
      </c>
      <c r="D40" s="57" t="s">
        <v>241</v>
      </c>
      <c r="E40" s="57"/>
      <c r="F40" s="57"/>
      <c r="G40" s="57"/>
      <c r="H40" s="57"/>
      <c r="I40" s="57"/>
      <c r="J40" s="57"/>
      <c r="K40" s="57"/>
      <c r="L40" s="57"/>
      <c r="M40" s="57"/>
      <c r="N40" s="57"/>
      <c r="O40" s="57"/>
      <c r="P40" s="57"/>
      <c r="Q40" s="57"/>
      <c r="R40" s="57"/>
      <c r="S40" s="57"/>
      <c r="T40" s="57"/>
      <c r="U40" s="57"/>
      <c r="V40" s="57"/>
      <c r="W40" s="57"/>
      <c r="X40" s="57"/>
    </row>
    <row r="41" spans="1:24" x14ac:dyDescent="0.25">
      <c r="D41" s="57"/>
      <c r="E41" s="57"/>
      <c r="F41" s="57"/>
      <c r="G41" s="57"/>
      <c r="H41" s="57"/>
      <c r="I41" s="57"/>
      <c r="J41" s="57"/>
      <c r="K41" s="57"/>
      <c r="L41" s="57"/>
      <c r="M41" s="57"/>
      <c r="N41" s="57"/>
      <c r="O41" s="57"/>
      <c r="P41" s="57"/>
      <c r="Q41" s="57"/>
      <c r="R41" s="57"/>
      <c r="S41" s="57"/>
      <c r="T41" s="57"/>
      <c r="U41" s="57"/>
      <c r="V41" s="57"/>
      <c r="W41" s="57"/>
      <c r="X41" s="57"/>
    </row>
    <row r="42" spans="1:24" x14ac:dyDescent="0.25">
      <c r="D42" s="24"/>
      <c r="E42" s="24"/>
      <c r="F42" s="24"/>
      <c r="G42" s="24"/>
      <c r="H42" s="24"/>
      <c r="I42" s="24"/>
      <c r="J42" s="24"/>
      <c r="K42" s="24"/>
      <c r="L42" s="24"/>
      <c r="M42" s="24"/>
      <c r="N42" s="24"/>
      <c r="O42" s="24"/>
      <c r="P42" s="24"/>
      <c r="Q42" s="24"/>
      <c r="R42" s="24"/>
      <c r="S42" s="24"/>
      <c r="T42" s="24"/>
      <c r="U42" s="24"/>
      <c r="V42" s="24"/>
      <c r="W42" s="24"/>
      <c r="X42" s="24"/>
    </row>
    <row r="44" spans="1:24" x14ac:dyDescent="0.25">
      <c r="D44" s="57" t="s">
        <v>234</v>
      </c>
      <c r="E44" s="57"/>
      <c r="F44" s="57"/>
      <c r="G44" s="57"/>
      <c r="H44" s="57"/>
      <c r="I44" s="57"/>
      <c r="J44" s="57"/>
      <c r="K44" s="57"/>
      <c r="L44" s="57"/>
      <c r="M44" s="57"/>
      <c r="N44" s="57"/>
      <c r="O44" s="57"/>
      <c r="P44" s="57"/>
      <c r="Q44" s="57"/>
      <c r="R44" s="57"/>
      <c r="S44" s="57"/>
      <c r="T44" s="57"/>
      <c r="U44" s="57"/>
      <c r="V44" s="57"/>
      <c r="W44" s="57"/>
      <c r="X44" s="57"/>
    </row>
    <row r="45" spans="1:24" x14ac:dyDescent="0.25">
      <c r="D45" s="57"/>
      <c r="E45" s="57"/>
      <c r="F45" s="57"/>
      <c r="G45" s="57"/>
      <c r="H45" s="57"/>
      <c r="I45" s="57"/>
      <c r="J45" s="57"/>
      <c r="K45" s="57"/>
      <c r="L45" s="57"/>
      <c r="M45" s="57"/>
      <c r="N45" s="57"/>
      <c r="O45" s="57"/>
      <c r="P45" s="57"/>
      <c r="Q45" s="57"/>
      <c r="R45" s="57"/>
      <c r="S45" s="57"/>
      <c r="T45" s="57"/>
      <c r="U45" s="57"/>
      <c r="V45" s="57"/>
      <c r="W45" s="57"/>
      <c r="X45" s="57"/>
    </row>
    <row r="47" spans="1:24" x14ac:dyDescent="0.25">
      <c r="E47" s="1" t="s">
        <v>233</v>
      </c>
    </row>
    <row r="48" spans="1:24" x14ac:dyDescent="0.25">
      <c r="D48" s="34"/>
      <c r="E48" t="b">
        <f>-100+75=D48*5</f>
        <v>0</v>
      </c>
    </row>
    <row r="50" spans="3:24" x14ac:dyDescent="0.25">
      <c r="D50" t="s">
        <v>235</v>
      </c>
    </row>
    <row r="51" spans="3:24" x14ac:dyDescent="0.25">
      <c r="D51" s="1"/>
    </row>
    <row r="52" spans="3:24" x14ac:dyDescent="0.25">
      <c r="E52" t="str">
        <f>IF(SUM(G52:K52)=EVEN(SUM(G52:K52)),"Sum of values is even","Sum of values is odd")</f>
        <v>Sum of values is even</v>
      </c>
      <c r="G52">
        <v>100</v>
      </c>
      <c r="H52">
        <v>80</v>
      </c>
      <c r="I52">
        <v>60</v>
      </c>
      <c r="J52">
        <v>40</v>
      </c>
      <c r="K52">
        <v>20</v>
      </c>
    </row>
    <row r="53" spans="3:24" x14ac:dyDescent="0.25">
      <c r="E53" t="str">
        <f>IF(SUM(G53:K53)=ODD(SUM(G53:K53)),"Sum of values is even","Sum of values is odd")</f>
        <v>Sum of values is odd</v>
      </c>
      <c r="G53">
        <v>90</v>
      </c>
      <c r="H53">
        <v>70</v>
      </c>
      <c r="I53">
        <v>50</v>
      </c>
      <c r="J53">
        <v>30</v>
      </c>
      <c r="K53">
        <v>10</v>
      </c>
    </row>
    <row r="55" spans="3:24" x14ac:dyDescent="0.25">
      <c r="C55" s="4" t="s">
        <v>236</v>
      </c>
      <c r="D55" s="57" t="s">
        <v>239</v>
      </c>
      <c r="E55" s="57"/>
      <c r="F55" s="57"/>
      <c r="G55" s="57"/>
      <c r="H55" s="57"/>
      <c r="I55" s="57"/>
      <c r="J55" s="57"/>
      <c r="K55" s="57"/>
      <c r="L55" s="57"/>
      <c r="M55" s="57"/>
      <c r="N55" s="57"/>
      <c r="O55" s="57"/>
      <c r="P55" s="57"/>
      <c r="Q55" s="57"/>
      <c r="R55" s="57"/>
      <c r="S55" s="57"/>
      <c r="T55" s="57"/>
      <c r="U55" s="57"/>
      <c r="V55" s="57"/>
      <c r="W55" s="57"/>
      <c r="X55" s="57"/>
    </row>
    <row r="56" spans="3:24" x14ac:dyDescent="0.25">
      <c r="C56" s="4"/>
      <c r="D56" s="57"/>
      <c r="E56" s="57"/>
      <c r="F56" s="57"/>
      <c r="G56" s="57"/>
      <c r="H56" s="57"/>
      <c r="I56" s="57"/>
      <c r="J56" s="57"/>
      <c r="K56" s="57"/>
      <c r="L56" s="57"/>
      <c r="M56" s="57"/>
      <c r="N56" s="57"/>
      <c r="O56" s="57"/>
      <c r="P56" s="57"/>
      <c r="Q56" s="57"/>
      <c r="R56" s="57"/>
      <c r="S56" s="57"/>
      <c r="T56" s="57"/>
      <c r="U56" s="57"/>
      <c r="V56" s="57"/>
      <c r="W56" s="57"/>
      <c r="X56" s="57"/>
    </row>
    <row r="58" spans="3:24" x14ac:dyDescent="0.25">
      <c r="D58" s="4" t="s">
        <v>16</v>
      </c>
    </row>
    <row r="60" spans="3:24" x14ac:dyDescent="0.25">
      <c r="E60" s="1" t="s">
        <v>237</v>
      </c>
    </row>
    <row r="61" spans="3:24" x14ac:dyDescent="0.25">
      <c r="D61" s="34"/>
      <c r="E61" t="b">
        <f>-100+75=D61*5</f>
        <v>0</v>
      </c>
    </row>
    <row r="70" spans="1:23" x14ac:dyDescent="0.25">
      <c r="F70" t="s">
        <v>238</v>
      </c>
    </row>
    <row r="72" spans="1:23" x14ac:dyDescent="0.25">
      <c r="D72" s="4" t="s">
        <v>240</v>
      </c>
    </row>
    <row r="73" spans="1:23" x14ac:dyDescent="0.25">
      <c r="D73" s="4"/>
    </row>
    <row r="74" spans="1:23" x14ac:dyDescent="0.25">
      <c r="E74" t="str">
        <f>IF(SUM(G74:K74)=EVEN(SUM(G74:K74)),"Sum of values is even","Sum of values is odd")</f>
        <v>Sum of values is even</v>
      </c>
      <c r="G74">
        <v>100</v>
      </c>
      <c r="H74">
        <v>80</v>
      </c>
      <c r="I74">
        <v>60</v>
      </c>
      <c r="J74">
        <v>40</v>
      </c>
      <c r="K74">
        <v>20</v>
      </c>
    </row>
    <row r="75" spans="1:23" x14ac:dyDescent="0.25">
      <c r="E75" t="str">
        <f>IF(SUM(G75:K75)=ODD(SUM(G75:K75)),"Sum of values is even","Sum of values is odd")</f>
        <v>Sum of values is odd</v>
      </c>
      <c r="G75">
        <v>90</v>
      </c>
      <c r="H75">
        <v>70</v>
      </c>
      <c r="I75">
        <v>50</v>
      </c>
      <c r="J75">
        <v>30</v>
      </c>
      <c r="K75">
        <v>10</v>
      </c>
    </row>
    <row r="77" spans="1:23" x14ac:dyDescent="0.25">
      <c r="A77" s="11"/>
      <c r="B77" s="21"/>
      <c r="C77" s="21"/>
      <c r="D77" s="21"/>
      <c r="E77" s="21"/>
      <c r="F77" s="21"/>
      <c r="G77" s="21"/>
      <c r="H77" s="21"/>
      <c r="I77" s="21"/>
      <c r="J77" s="21"/>
      <c r="K77" s="21"/>
      <c r="L77" s="21"/>
      <c r="M77" s="21"/>
      <c r="N77" s="21"/>
      <c r="O77" s="21"/>
      <c r="P77" s="21"/>
      <c r="Q77" s="11"/>
      <c r="R77" s="11"/>
      <c r="S77" s="11"/>
      <c r="T77" s="11"/>
      <c r="U77" s="11"/>
      <c r="V77" s="11"/>
      <c r="W77" s="11"/>
    </row>
    <row r="79" spans="1:23" x14ac:dyDescent="0.25">
      <c r="B79" s="4" t="s">
        <v>275</v>
      </c>
    </row>
    <row r="81" spans="2:20" x14ac:dyDescent="0.25">
      <c r="B81" s="57" t="s">
        <v>286</v>
      </c>
      <c r="C81" s="57"/>
      <c r="D81" s="57"/>
      <c r="E81" s="57"/>
      <c r="F81" s="57"/>
      <c r="G81" s="57"/>
      <c r="H81" s="57"/>
      <c r="I81" s="57"/>
      <c r="J81" s="57"/>
      <c r="K81" s="57"/>
      <c r="L81" s="57"/>
      <c r="M81" s="57"/>
      <c r="N81" s="57"/>
      <c r="O81" s="57"/>
      <c r="P81" s="57"/>
      <c r="Q81" s="57"/>
      <c r="R81" s="57"/>
      <c r="S81" s="57"/>
      <c r="T81" s="57"/>
    </row>
    <row r="82" spans="2:20" x14ac:dyDescent="0.25">
      <c r="B82" s="57"/>
      <c r="C82" s="57"/>
      <c r="D82" s="57"/>
      <c r="E82" s="57"/>
      <c r="F82" s="57"/>
      <c r="G82" s="57"/>
      <c r="H82" s="57"/>
      <c r="I82" s="57"/>
      <c r="J82" s="57"/>
      <c r="K82" s="57"/>
      <c r="L82" s="57"/>
      <c r="M82" s="57"/>
      <c r="N82" s="57"/>
      <c r="O82" s="57"/>
      <c r="P82" s="57"/>
      <c r="Q82" s="57"/>
      <c r="R82" s="57"/>
      <c r="S82" s="57"/>
      <c r="T82" s="57"/>
    </row>
    <row r="84" spans="2:20" x14ac:dyDescent="0.25">
      <c r="B84" s="38" t="s">
        <v>278</v>
      </c>
      <c r="C84" s="38" t="s">
        <v>279</v>
      </c>
    </row>
    <row r="85" spans="2:20" x14ac:dyDescent="0.25">
      <c r="B85">
        <v>10</v>
      </c>
      <c r="C85">
        <f>SUM(IF(I85&gt;B85,1,0))</f>
        <v>1</v>
      </c>
      <c r="D85" t="s">
        <v>280</v>
      </c>
      <c r="H85" s="13" t="s">
        <v>276</v>
      </c>
      <c r="I85" s="43">
        <v>15</v>
      </c>
    </row>
    <row r="86" spans="2:20" x14ac:dyDescent="0.25">
      <c r="C86" s="1" t="s">
        <v>284</v>
      </c>
    </row>
    <row r="87" spans="2:20" x14ac:dyDescent="0.25">
      <c r="H87" s="13" t="s">
        <v>277</v>
      </c>
      <c r="I87" s="43">
        <v>15</v>
      </c>
    </row>
    <row r="88" spans="2:20" x14ac:dyDescent="0.25">
      <c r="B88">
        <v>10</v>
      </c>
      <c r="C88">
        <f t="array" ref="C88">SUM(IF(I87:I95&gt;B88,1,0))</f>
        <v>9</v>
      </c>
      <c r="D88" t="s">
        <v>281</v>
      </c>
      <c r="I88" s="43">
        <v>30</v>
      </c>
    </row>
    <row r="89" spans="2:20" x14ac:dyDescent="0.25">
      <c r="C89" s="1" t="s">
        <v>285</v>
      </c>
      <c r="I89" s="43">
        <v>45</v>
      </c>
    </row>
    <row r="90" spans="2:20" x14ac:dyDescent="0.25">
      <c r="I90" s="43">
        <v>60</v>
      </c>
    </row>
    <row r="91" spans="2:20" ht="15" customHeight="1" x14ac:dyDescent="0.25">
      <c r="B91" s="81" t="s">
        <v>283</v>
      </c>
      <c r="C91" s="81"/>
      <c r="D91" s="81"/>
      <c r="E91" s="81"/>
      <c r="F91" s="81"/>
      <c r="G91" s="81"/>
      <c r="I91" s="43">
        <v>85</v>
      </c>
    </row>
    <row r="92" spans="2:20" x14ac:dyDescent="0.25">
      <c r="B92" s="81"/>
      <c r="C92" s="81"/>
      <c r="D92" s="81"/>
      <c r="E92" s="81"/>
      <c r="F92" s="81"/>
      <c r="G92" s="81"/>
      <c r="I92" s="43">
        <v>100</v>
      </c>
    </row>
    <row r="93" spans="2:20" x14ac:dyDescent="0.25">
      <c r="B93" s="81"/>
      <c r="C93" s="81"/>
      <c r="D93" s="81"/>
      <c r="E93" s="81"/>
      <c r="F93" s="81"/>
      <c r="G93" s="81"/>
      <c r="I93" s="43">
        <v>115</v>
      </c>
    </row>
    <row r="94" spans="2:20" x14ac:dyDescent="0.25">
      <c r="B94" s="81"/>
      <c r="C94" s="81"/>
      <c r="D94" s="81"/>
      <c r="E94" s="81"/>
      <c r="F94" s="81"/>
      <c r="G94" s="81"/>
      <c r="I94" s="43">
        <v>130</v>
      </c>
    </row>
    <row r="95" spans="2:20" x14ac:dyDescent="0.25">
      <c r="B95" s="81"/>
      <c r="C95" s="81"/>
      <c r="D95" s="81"/>
      <c r="E95" s="81"/>
      <c r="F95" s="81"/>
      <c r="G95" s="81"/>
      <c r="I95" s="43">
        <v>145</v>
      </c>
    </row>
    <row r="97" spans="1:23" x14ac:dyDescent="0.25">
      <c r="A97" s="11"/>
      <c r="B97" s="21"/>
      <c r="C97" s="21"/>
      <c r="D97" s="21"/>
      <c r="E97" s="21"/>
      <c r="F97" s="21"/>
      <c r="G97" s="21"/>
      <c r="H97" s="21"/>
      <c r="I97" s="21"/>
      <c r="J97" s="21"/>
      <c r="K97" s="21"/>
      <c r="L97" s="21"/>
      <c r="M97" s="21"/>
      <c r="N97" s="21"/>
      <c r="O97" s="21"/>
      <c r="P97" s="21"/>
      <c r="Q97" s="11"/>
      <c r="R97" s="11"/>
      <c r="S97" s="11"/>
      <c r="T97" s="11"/>
      <c r="U97" s="11"/>
      <c r="V97" s="11"/>
      <c r="W97" s="11"/>
    </row>
    <row r="99" spans="1:23" x14ac:dyDescent="0.25">
      <c r="B99" s="4" t="s">
        <v>257</v>
      </c>
    </row>
    <row r="101" spans="1:23" x14ac:dyDescent="0.25">
      <c r="B101" s="57" t="s">
        <v>258</v>
      </c>
      <c r="C101" s="57"/>
      <c r="D101" s="57"/>
      <c r="E101" s="57"/>
      <c r="F101" s="57"/>
      <c r="G101" s="57"/>
      <c r="H101" s="57"/>
      <c r="I101" s="57"/>
      <c r="J101" s="57"/>
      <c r="K101" s="57"/>
      <c r="L101" s="57"/>
      <c r="M101" s="57"/>
      <c r="N101" s="57"/>
      <c r="O101" s="57"/>
      <c r="P101" s="57"/>
      <c r="Q101" s="57"/>
      <c r="R101" s="57"/>
      <c r="S101" s="57"/>
      <c r="T101" s="57"/>
      <c r="U101" s="57"/>
      <c r="V101" s="57"/>
    </row>
    <row r="102" spans="1:23" x14ac:dyDescent="0.25">
      <c r="B102" s="57"/>
      <c r="C102" s="57"/>
      <c r="D102" s="57"/>
      <c r="E102" s="57"/>
      <c r="F102" s="57"/>
      <c r="G102" s="57"/>
      <c r="H102" s="57"/>
      <c r="I102" s="57"/>
      <c r="J102" s="57"/>
      <c r="K102" s="57"/>
      <c r="L102" s="57"/>
      <c r="M102" s="57"/>
      <c r="N102" s="57"/>
      <c r="O102" s="57"/>
      <c r="P102" s="57"/>
      <c r="Q102" s="57"/>
      <c r="R102" s="57"/>
      <c r="S102" s="57"/>
      <c r="T102" s="57"/>
      <c r="U102" s="57"/>
      <c r="V102" s="57"/>
    </row>
    <row r="104" spans="1:23" x14ac:dyDescent="0.25">
      <c r="C104" s="4" t="s">
        <v>267</v>
      </c>
    </row>
    <row r="105" spans="1:23" x14ac:dyDescent="0.25">
      <c r="C105" s="4"/>
    </row>
    <row r="106" spans="1:23" ht="15" customHeight="1" x14ac:dyDescent="0.25">
      <c r="C106" s="82" t="s">
        <v>272</v>
      </c>
      <c r="D106" s="82"/>
      <c r="E106" s="82"/>
      <c r="F106" s="82"/>
      <c r="G106" s="82"/>
      <c r="H106" s="82"/>
      <c r="I106" s="82"/>
      <c r="J106" s="82"/>
      <c r="K106" s="82"/>
      <c r="L106" s="82"/>
      <c r="M106" s="82"/>
      <c r="N106" s="41"/>
      <c r="O106" s="41"/>
      <c r="P106" s="41"/>
      <c r="Q106" s="41"/>
      <c r="R106" s="41"/>
    </row>
    <row r="107" spans="1:23" x14ac:dyDescent="0.25">
      <c r="C107" s="82"/>
      <c r="D107" s="82"/>
      <c r="E107" s="82"/>
      <c r="F107" s="82"/>
      <c r="G107" s="82"/>
      <c r="H107" s="82"/>
      <c r="I107" s="82"/>
      <c r="J107" s="82"/>
      <c r="K107" s="82"/>
      <c r="L107" s="82"/>
      <c r="M107" s="82"/>
      <c r="N107" s="41"/>
      <c r="O107" s="41"/>
      <c r="P107" s="41"/>
      <c r="Q107" s="41"/>
      <c r="R107" s="41"/>
    </row>
    <row r="108" spans="1:23" x14ac:dyDescent="0.25">
      <c r="C108" s="82"/>
      <c r="D108" s="82"/>
      <c r="E108" s="82"/>
      <c r="F108" s="82"/>
      <c r="G108" s="82"/>
      <c r="H108" s="82"/>
      <c r="I108" s="82"/>
      <c r="J108" s="82"/>
      <c r="K108" s="82"/>
      <c r="L108" s="82"/>
      <c r="M108" s="82"/>
      <c r="N108" s="40"/>
      <c r="O108" s="83" t="s">
        <v>282</v>
      </c>
      <c r="P108" s="83"/>
      <c r="Q108" s="40"/>
      <c r="R108" s="40"/>
    </row>
    <row r="109" spans="1:23" x14ac:dyDescent="0.25">
      <c r="C109" s="4"/>
      <c r="O109" t="s">
        <v>259</v>
      </c>
      <c r="P109">
        <v>19</v>
      </c>
    </row>
    <row r="110" spans="1:23" ht="15.75" thickBot="1" x14ac:dyDescent="0.3">
      <c r="D110" s="4" t="s">
        <v>273</v>
      </c>
      <c r="O110" t="s">
        <v>259</v>
      </c>
      <c r="P110">
        <v>37</v>
      </c>
    </row>
    <row r="111" spans="1:23" ht="15.75" thickBot="1" x14ac:dyDescent="0.3">
      <c r="D111" s="42" t="s">
        <v>259</v>
      </c>
      <c r="E111">
        <f>SUMIF(O109:O115,D111,P109:P115)</f>
        <v>131</v>
      </c>
      <c r="O111" t="s">
        <v>260</v>
      </c>
      <c r="P111">
        <v>26</v>
      </c>
    </row>
    <row r="112" spans="1:23" x14ac:dyDescent="0.25">
      <c r="E112" s="1" t="s">
        <v>264</v>
      </c>
      <c r="O112" t="s">
        <v>261</v>
      </c>
      <c r="P112">
        <v>53</v>
      </c>
    </row>
    <row r="113" spans="3:16" x14ac:dyDescent="0.25">
      <c r="O113" t="s">
        <v>262</v>
      </c>
      <c r="P113">
        <v>20</v>
      </c>
    </row>
    <row r="114" spans="3:16" x14ac:dyDescent="0.25">
      <c r="C114" s="4" t="s">
        <v>266</v>
      </c>
      <c r="O114" t="s">
        <v>259</v>
      </c>
      <c r="P114">
        <v>75</v>
      </c>
    </row>
    <row r="115" spans="3:16" x14ac:dyDescent="0.25">
      <c r="O115" t="s">
        <v>263</v>
      </c>
      <c r="P115">
        <v>31</v>
      </c>
    </row>
    <row r="116" spans="3:16" ht="15" customHeight="1" x14ac:dyDescent="0.25">
      <c r="C116" s="81" t="s">
        <v>274</v>
      </c>
      <c r="D116" s="81"/>
      <c r="E116" s="81"/>
      <c r="F116" s="81"/>
      <c r="G116" s="81"/>
      <c r="H116" s="81"/>
      <c r="I116" s="81"/>
      <c r="J116" s="81"/>
      <c r="K116" s="81"/>
      <c r="L116" s="81"/>
      <c r="M116" s="81"/>
    </row>
    <row r="117" spans="3:16" x14ac:dyDescent="0.25">
      <c r="C117" s="81"/>
      <c r="D117" s="81"/>
      <c r="E117" s="81"/>
      <c r="F117" s="81"/>
      <c r="G117" s="81"/>
      <c r="H117" s="81"/>
      <c r="I117" s="81"/>
      <c r="J117" s="81"/>
      <c r="K117" s="81"/>
      <c r="L117" s="81"/>
      <c r="M117" s="81"/>
    </row>
    <row r="118" spans="3:16" x14ac:dyDescent="0.25">
      <c r="C118" s="81"/>
      <c r="D118" s="81"/>
      <c r="E118" s="81"/>
      <c r="F118" s="81"/>
      <c r="G118" s="81"/>
      <c r="H118" s="81"/>
      <c r="I118" s="81"/>
      <c r="J118" s="81"/>
      <c r="K118" s="81"/>
      <c r="L118" s="81"/>
      <c r="M118" s="81"/>
    </row>
    <row r="119" spans="3:16" x14ac:dyDescent="0.25">
      <c r="C119" s="81"/>
      <c r="D119" s="81"/>
      <c r="E119" s="81"/>
      <c r="F119" s="81"/>
      <c r="G119" s="81"/>
      <c r="H119" s="81"/>
      <c r="I119" s="81"/>
      <c r="J119" s="81"/>
      <c r="K119" s="81"/>
      <c r="L119" s="81"/>
      <c r="M119" s="81"/>
    </row>
    <row r="120" spans="3:16" x14ac:dyDescent="0.25">
      <c r="C120" s="81"/>
      <c r="D120" s="81"/>
      <c r="E120" s="81"/>
      <c r="F120" s="81"/>
      <c r="G120" s="81"/>
      <c r="H120" s="81"/>
      <c r="I120" s="81"/>
      <c r="J120" s="81"/>
      <c r="K120" s="81"/>
      <c r="L120" s="81"/>
      <c r="M120" s="81"/>
    </row>
    <row r="121" spans="3:16" x14ac:dyDescent="0.25">
      <c r="C121" s="39"/>
      <c r="D121" s="39"/>
      <c r="E121" s="39"/>
      <c r="F121" s="39"/>
      <c r="G121" s="39"/>
      <c r="H121" s="39"/>
      <c r="I121" s="39"/>
      <c r="J121" s="39"/>
      <c r="K121" s="39"/>
      <c r="L121" s="39"/>
      <c r="M121" s="39"/>
    </row>
    <row r="122" spans="3:16" ht="15.75" thickBot="1" x14ac:dyDescent="0.3">
      <c r="C122" s="37"/>
      <c r="D122" s="4" t="s">
        <v>273</v>
      </c>
      <c r="F122" s="37"/>
      <c r="G122" s="37"/>
      <c r="H122" s="37"/>
      <c r="I122" s="37"/>
      <c r="J122" s="37"/>
      <c r="K122" s="37"/>
      <c r="L122" s="37"/>
      <c r="M122" s="37"/>
    </row>
    <row r="123" spans="3:16" ht="15.75" thickBot="1" x14ac:dyDescent="0.3">
      <c r="C123" s="37"/>
      <c r="D123" s="42" t="s">
        <v>259</v>
      </c>
      <c r="E123">
        <f t="array" ref="E123">SUM(IF(O109:O115=D123,P109:P115,0))</f>
        <v>131</v>
      </c>
      <c r="F123" s="37"/>
      <c r="G123" s="37"/>
      <c r="H123" s="37"/>
      <c r="I123" s="37"/>
      <c r="J123" s="37"/>
      <c r="K123" s="37"/>
      <c r="L123" s="37"/>
      <c r="M123" s="37"/>
    </row>
    <row r="124" spans="3:16" x14ac:dyDescent="0.25">
      <c r="E124" s="1" t="s">
        <v>265</v>
      </c>
    </row>
    <row r="126" spans="3:16" x14ac:dyDescent="0.25">
      <c r="C126" s="4" t="s">
        <v>270</v>
      </c>
    </row>
    <row r="127" spans="3:16" x14ac:dyDescent="0.25">
      <c r="C127" s="4"/>
    </row>
    <row r="128" spans="3:16" ht="15" customHeight="1" x14ac:dyDescent="0.25">
      <c r="C128" s="82" t="s">
        <v>426</v>
      </c>
      <c r="D128" s="82"/>
      <c r="E128" s="82"/>
      <c r="F128" s="82"/>
      <c r="G128" s="82"/>
      <c r="H128" s="82"/>
      <c r="I128" s="82"/>
      <c r="J128" s="82"/>
      <c r="K128" s="82"/>
      <c r="L128" s="82"/>
      <c r="M128" s="82"/>
    </row>
    <row r="129" spans="1:23" ht="15" customHeight="1" x14ac:dyDescent="0.25">
      <c r="C129" s="82"/>
      <c r="D129" s="82"/>
      <c r="E129" s="82"/>
      <c r="F129" s="82"/>
      <c r="G129" s="82"/>
      <c r="H129" s="82"/>
      <c r="I129" s="82"/>
      <c r="J129" s="82"/>
      <c r="K129" s="82"/>
      <c r="L129" s="82"/>
      <c r="M129" s="82"/>
    </row>
    <row r="130" spans="1:23" x14ac:dyDescent="0.25">
      <c r="C130" s="82"/>
      <c r="D130" s="82"/>
      <c r="E130" s="82"/>
      <c r="F130" s="82"/>
      <c r="G130" s="82"/>
      <c r="H130" s="82"/>
      <c r="I130" s="82"/>
      <c r="J130" s="82"/>
      <c r="K130" s="82"/>
      <c r="L130" s="82"/>
      <c r="M130" s="82"/>
    </row>
    <row r="131" spans="1:23" x14ac:dyDescent="0.25">
      <c r="C131" s="82"/>
      <c r="D131" s="82"/>
      <c r="E131" s="82"/>
      <c r="F131" s="82"/>
      <c r="G131" s="82"/>
      <c r="H131" s="82"/>
      <c r="I131" s="82"/>
      <c r="J131" s="82"/>
      <c r="K131" s="82"/>
      <c r="L131" s="82"/>
      <c r="M131" s="82"/>
    </row>
    <row r="132" spans="1:23" x14ac:dyDescent="0.25">
      <c r="C132" s="40"/>
      <c r="D132" s="40"/>
      <c r="E132" s="40"/>
      <c r="F132" s="40"/>
      <c r="G132" s="40"/>
      <c r="H132" s="40"/>
      <c r="I132" s="40"/>
      <c r="J132" s="40"/>
      <c r="K132" s="40"/>
      <c r="L132" s="40"/>
      <c r="M132" s="40"/>
    </row>
    <row r="133" spans="1:23" ht="15.75" thickBot="1" x14ac:dyDescent="0.3">
      <c r="C133" s="4"/>
      <c r="D133" s="4" t="s">
        <v>273</v>
      </c>
    </row>
    <row r="134" spans="1:23" ht="15.75" thickBot="1" x14ac:dyDescent="0.3">
      <c r="D134" s="42" t="s">
        <v>268</v>
      </c>
      <c r="E134">
        <f t="array" ref="E134">SUM(IF(D134="Purple",IF(O109:O115={"Red","Blue"},P109:P115,0),IF(O109:O115=D134,P109:P115,0)))</f>
        <v>157</v>
      </c>
      <c r="G134" s="1" t="s">
        <v>271</v>
      </c>
    </row>
    <row r="135" spans="1:23" x14ac:dyDescent="0.25">
      <c r="E135" s="1" t="s">
        <v>269</v>
      </c>
    </row>
    <row r="137" spans="1:23" x14ac:dyDescent="0.25">
      <c r="A137" s="11"/>
      <c r="B137" s="21"/>
      <c r="C137" s="21"/>
      <c r="D137" s="21"/>
      <c r="E137" s="21"/>
      <c r="F137" s="21"/>
      <c r="G137" s="21"/>
      <c r="H137" s="21"/>
      <c r="I137" s="21"/>
      <c r="J137" s="21"/>
      <c r="K137" s="21"/>
      <c r="L137" s="21"/>
      <c r="M137" s="21"/>
      <c r="N137" s="21"/>
      <c r="O137" s="21"/>
      <c r="P137" s="21"/>
      <c r="Q137" s="11"/>
      <c r="R137" s="11"/>
      <c r="S137" s="11"/>
      <c r="T137" s="11"/>
      <c r="U137" s="11"/>
      <c r="V137" s="11"/>
      <c r="W137" s="11"/>
    </row>
    <row r="139" spans="1:23" x14ac:dyDescent="0.25">
      <c r="B139" s="4" t="s">
        <v>302</v>
      </c>
    </row>
    <row r="141" spans="1:23" x14ac:dyDescent="0.25">
      <c r="C141" t="s">
        <v>319</v>
      </c>
    </row>
    <row r="143" spans="1:23" ht="15.75" thickBot="1" x14ac:dyDescent="0.3">
      <c r="D143" s="4" t="s">
        <v>321</v>
      </c>
      <c r="O143" s="83" t="s">
        <v>282</v>
      </c>
      <c r="P143" s="83"/>
    </row>
    <row r="144" spans="1:23" ht="15.75" thickBot="1" x14ac:dyDescent="0.3">
      <c r="D144" s="42" t="s">
        <v>259</v>
      </c>
      <c r="E144">
        <f t="array" ref="E144">MAX(IF(O144:O152=D144,P144:P152,0))</f>
        <v>75</v>
      </c>
      <c r="O144" t="s">
        <v>259</v>
      </c>
      <c r="P144">
        <v>19</v>
      </c>
    </row>
    <row r="145" spans="1:23" x14ac:dyDescent="0.25">
      <c r="E145" s="1" t="s">
        <v>303</v>
      </c>
      <c r="O145" t="s">
        <v>259</v>
      </c>
      <c r="P145">
        <v>37</v>
      </c>
    </row>
    <row r="146" spans="1:23" x14ac:dyDescent="0.25">
      <c r="O146" t="s">
        <v>260</v>
      </c>
      <c r="P146">
        <v>26</v>
      </c>
    </row>
    <row r="147" spans="1:23" x14ac:dyDescent="0.25">
      <c r="D147" s="44" t="s">
        <v>318</v>
      </c>
      <c r="O147" t="s">
        <v>261</v>
      </c>
      <c r="P147">
        <v>53</v>
      </c>
    </row>
    <row r="148" spans="1:23" x14ac:dyDescent="0.25">
      <c r="O148" t="s">
        <v>262</v>
      </c>
      <c r="P148">
        <v>20</v>
      </c>
    </row>
    <row r="149" spans="1:23" x14ac:dyDescent="0.25">
      <c r="O149" t="s">
        <v>259</v>
      </c>
      <c r="P149">
        <v>75</v>
      </c>
    </row>
    <row r="150" spans="1:23" ht="15" customHeight="1" x14ac:dyDescent="0.25">
      <c r="L150" s="46"/>
      <c r="O150" t="s">
        <v>262</v>
      </c>
      <c r="P150">
        <v>87</v>
      </c>
    </row>
    <row r="151" spans="1:23" ht="15" customHeight="1" x14ac:dyDescent="0.25">
      <c r="L151" s="46"/>
      <c r="O151" t="s">
        <v>261</v>
      </c>
      <c r="P151">
        <v>20</v>
      </c>
    </row>
    <row r="152" spans="1:23" x14ac:dyDescent="0.25">
      <c r="O152" t="s">
        <v>263</v>
      </c>
      <c r="P152">
        <v>31</v>
      </c>
    </row>
    <row r="153" spans="1:23" ht="15" customHeight="1" x14ac:dyDescent="0.25">
      <c r="K153" s="46"/>
      <c r="L153" s="46"/>
    </row>
    <row r="154" spans="1:23" x14ac:dyDescent="0.25">
      <c r="A154" s="11"/>
      <c r="B154" s="21"/>
      <c r="C154" s="21"/>
      <c r="D154" s="21"/>
      <c r="E154" s="21"/>
      <c r="F154" s="21"/>
      <c r="G154" s="21"/>
      <c r="H154" s="21"/>
      <c r="I154" s="21"/>
      <c r="J154" s="21"/>
      <c r="K154" s="21"/>
      <c r="L154" s="21"/>
      <c r="M154" s="21"/>
      <c r="N154" s="21"/>
      <c r="O154" s="21"/>
      <c r="P154" s="21"/>
      <c r="Q154" s="11"/>
      <c r="R154" s="11"/>
      <c r="S154" s="11"/>
      <c r="T154" s="11"/>
      <c r="U154" s="11"/>
      <c r="V154" s="11"/>
      <c r="W154" s="11"/>
    </row>
    <row r="156" spans="1:23" x14ac:dyDescent="0.25">
      <c r="B156" s="4" t="s">
        <v>334</v>
      </c>
    </row>
    <row r="157" spans="1:23" ht="15" customHeight="1" x14ac:dyDescent="0.25">
      <c r="E157" s="49"/>
      <c r="F157" s="49"/>
      <c r="G157" s="49"/>
      <c r="H157" s="49"/>
      <c r="I157" s="49"/>
      <c r="J157" s="49"/>
      <c r="K157" s="49"/>
    </row>
    <row r="158" spans="1:23" ht="15" customHeight="1" x14ac:dyDescent="0.25">
      <c r="C158" s="57" t="s">
        <v>335</v>
      </c>
      <c r="D158" s="57"/>
      <c r="E158" s="57"/>
      <c r="F158" s="57"/>
      <c r="G158" s="57"/>
      <c r="H158" s="57"/>
      <c r="I158" s="57"/>
      <c r="J158" s="57"/>
      <c r="K158" s="57"/>
      <c r="L158" s="57"/>
      <c r="M158" s="57"/>
      <c r="N158" s="57"/>
      <c r="O158" s="57"/>
      <c r="P158" s="57"/>
      <c r="Q158" s="57"/>
      <c r="R158" s="57"/>
    </row>
    <row r="159" spans="1:23" x14ac:dyDescent="0.25">
      <c r="C159" s="57"/>
      <c r="D159" s="57"/>
      <c r="E159" s="57"/>
      <c r="F159" s="57"/>
      <c r="G159" s="57"/>
      <c r="H159" s="57"/>
      <c r="I159" s="57"/>
      <c r="J159" s="57"/>
      <c r="K159" s="57"/>
      <c r="L159" s="57"/>
      <c r="M159" s="57"/>
      <c r="N159" s="57"/>
      <c r="O159" s="57"/>
      <c r="P159" s="57"/>
      <c r="Q159" s="57"/>
      <c r="R159" s="57"/>
    </row>
    <row r="161" spans="1:24" ht="15.75" thickBot="1" x14ac:dyDescent="0.3">
      <c r="D161" s="4" t="s">
        <v>273</v>
      </c>
    </row>
    <row r="162" spans="1:24" ht="15.75" thickBot="1" x14ac:dyDescent="0.3">
      <c r="D162" s="42" t="s">
        <v>259</v>
      </c>
      <c r="E162" s="7">
        <f t="array" ref="E162">SUM(IF(O144:O152=D162,P144:P152,0))/SUM(IF(O144:O152=D162,1,0))</f>
        <v>43.666666666666664</v>
      </c>
      <c r="H162" s="46"/>
      <c r="I162" s="46"/>
      <c r="J162" s="46"/>
      <c r="K162" s="46"/>
    </row>
    <row r="163" spans="1:24" x14ac:dyDescent="0.25">
      <c r="E163" s="1" t="s">
        <v>320</v>
      </c>
      <c r="H163" s="46"/>
      <c r="I163" s="46"/>
      <c r="J163" s="46"/>
      <c r="K163" s="46"/>
    </row>
    <row r="165" spans="1:24" x14ac:dyDescent="0.25">
      <c r="C165" t="s">
        <v>336</v>
      </c>
    </row>
    <row r="167" spans="1:24" ht="15.75" thickBot="1" x14ac:dyDescent="0.3">
      <c r="D167" s="4" t="s">
        <v>337</v>
      </c>
    </row>
    <row r="168" spans="1:24" ht="15.75" thickBot="1" x14ac:dyDescent="0.3">
      <c r="D168" s="42" t="s">
        <v>259</v>
      </c>
      <c r="E168" s="7">
        <f>AVERAGEIF(O144:O152,D168,P144:P152)</f>
        <v>43.666666666666664</v>
      </c>
    </row>
    <row r="169" spans="1:24" x14ac:dyDescent="0.25">
      <c r="E169" s="1" t="s">
        <v>333</v>
      </c>
    </row>
    <row r="170" spans="1:24" x14ac:dyDescent="0.25">
      <c r="E170" s="1"/>
    </row>
    <row r="171" spans="1:24" x14ac:dyDescent="0.25">
      <c r="D171" s="4" t="s">
        <v>338</v>
      </c>
    </row>
    <row r="172" spans="1:24" ht="15.75" thickBot="1" x14ac:dyDescent="0.3"/>
    <row r="173" spans="1:24" ht="15.75" thickBot="1" x14ac:dyDescent="0.3">
      <c r="D173" s="48" t="s">
        <v>339</v>
      </c>
      <c r="E173" s="42" t="s">
        <v>259</v>
      </c>
      <c r="G173" s="7">
        <f>AVERAGEIFS(P144:P152,O144:O152,"&lt;&gt;"&amp;E173,O144:O152,"&lt;&gt;"&amp;E174)</f>
        <v>32.5</v>
      </c>
    </row>
    <row r="174" spans="1:24" ht="15.75" thickBot="1" x14ac:dyDescent="0.3">
      <c r="D174" s="48" t="s">
        <v>340</v>
      </c>
      <c r="E174" s="42" t="s">
        <v>262</v>
      </c>
      <c r="G174" s="1" t="s">
        <v>341</v>
      </c>
      <c r="H174" s="7"/>
    </row>
    <row r="175" spans="1:24" x14ac:dyDescent="0.25">
      <c r="E175" s="1"/>
    </row>
    <row r="176" spans="1:24" x14ac:dyDescent="0.25">
      <c r="A176" s="21"/>
      <c r="B176" s="21"/>
      <c r="C176" s="21"/>
      <c r="D176" s="21"/>
      <c r="E176" s="21"/>
      <c r="F176" s="21"/>
      <c r="G176" s="21"/>
      <c r="H176" s="21"/>
      <c r="I176" s="21"/>
      <c r="J176" s="21"/>
      <c r="K176" s="21"/>
      <c r="L176" s="21"/>
      <c r="M176" s="21"/>
      <c r="N176" s="21"/>
      <c r="O176" s="21"/>
      <c r="P176" s="21"/>
      <c r="Q176" s="11"/>
      <c r="R176" s="11"/>
      <c r="S176" s="11"/>
      <c r="T176" s="11"/>
      <c r="U176" s="11"/>
      <c r="V176" s="11"/>
      <c r="W176" s="11"/>
      <c r="X176" s="44"/>
    </row>
    <row r="177" spans="2:6" x14ac:dyDescent="0.25">
      <c r="E177" s="1"/>
    </row>
    <row r="178" spans="2:6" x14ac:dyDescent="0.25">
      <c r="B178" s="4" t="s">
        <v>332</v>
      </c>
    </row>
    <row r="179" spans="2:6" x14ac:dyDescent="0.25">
      <c r="D179" s="46"/>
      <c r="F179" s="46"/>
    </row>
    <row r="180" spans="2:6" x14ac:dyDescent="0.25">
      <c r="C180" t="s">
        <v>322</v>
      </c>
      <c r="D180" t="s">
        <v>326</v>
      </c>
    </row>
    <row r="181" spans="2:6" x14ac:dyDescent="0.25">
      <c r="C181" t="s">
        <v>323</v>
      </c>
      <c r="D181" t="s">
        <v>327</v>
      </c>
    </row>
    <row r="182" spans="2:6" x14ac:dyDescent="0.25">
      <c r="C182" t="s">
        <v>324</v>
      </c>
      <c r="D182" t="s">
        <v>328</v>
      </c>
    </row>
    <row r="183" spans="2:6" x14ac:dyDescent="0.25">
      <c r="C183" s="1" t="s">
        <v>325</v>
      </c>
      <c r="D183" t="s">
        <v>329</v>
      </c>
    </row>
    <row r="184" spans="2:6" x14ac:dyDescent="0.25">
      <c r="C184" t="s">
        <v>330</v>
      </c>
      <c r="D184" t="s">
        <v>331</v>
      </c>
    </row>
  </sheetData>
  <mergeCells count="13">
    <mergeCell ref="C158:R159"/>
    <mergeCell ref="O143:P143"/>
    <mergeCell ref="C116:M120"/>
    <mergeCell ref="C128:M131"/>
    <mergeCell ref="B101:V102"/>
    <mergeCell ref="O108:P108"/>
    <mergeCell ref="C29:P32"/>
    <mergeCell ref="D40:X41"/>
    <mergeCell ref="D44:X45"/>
    <mergeCell ref="D55:X56"/>
    <mergeCell ref="C106:M108"/>
    <mergeCell ref="B91:G95"/>
    <mergeCell ref="B81:T8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General Functions</vt:lpstr>
      <vt:lpstr>Navigating Excel</vt:lpstr>
      <vt:lpstr>Data Lookup</vt:lpstr>
      <vt:lpstr>Data Extraction</vt:lpstr>
      <vt:lpstr>Other Tips</vt:lpstr>
      <vt:lpstr>Conditionals &amp; Calculations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2021-05-25T22:59:41Z</dcterms:modified>
</cp:coreProperties>
</file>